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8145" activeTab="0"/>
  </bookViews>
  <sheets>
    <sheet name="дод 1 дох" sheetId="1" r:id="rId1"/>
    <sheet name="березень" sheetId="2" state="hidden" r:id="rId2"/>
  </sheets>
  <definedNames>
    <definedName name="_xlnm.Print_Area" localSheetId="0">'дод 1 дох'!$A$1:$E$63</definedName>
  </definedNames>
  <calcPr fullCalcOnLoad="1"/>
</workbook>
</file>

<file path=xl/sharedStrings.xml><?xml version="1.0" encoding="utf-8"?>
<sst xmlns="http://schemas.openxmlformats.org/spreadsheetml/2006/main" count="191" uniqueCount="167">
  <si>
    <t>(тис. грн.)</t>
  </si>
  <si>
    <t>тис. грн.</t>
  </si>
  <si>
    <t>Код</t>
  </si>
  <si>
    <t>Найменування доходів згідно з бюджетною класифікацією</t>
  </si>
  <si>
    <t>Доведені показники Міністерства фінансів на січень-травень 2005р.</t>
  </si>
  <si>
    <t>Факт станом на 01.06.2005р.</t>
  </si>
  <si>
    <t>Відхилення,      +;-</t>
  </si>
  <si>
    <t xml:space="preserve">% відношення </t>
  </si>
  <si>
    <t xml:space="preserve">Факт за травень 2004 року </t>
  </si>
  <si>
    <t>Відхилення факту станом на 25.05.2005р. до травня 2004р.  (+;-)</t>
  </si>
  <si>
    <t>Відхилення до затверджених показників      +,-</t>
  </si>
  <si>
    <t>Відхилення +/-</t>
  </si>
  <si>
    <t>% відношення</t>
  </si>
  <si>
    <t>2</t>
  </si>
  <si>
    <t>1. Доходи загального фонду місцевого бюджету</t>
  </si>
  <si>
    <t>Делеговані повноваження:</t>
  </si>
  <si>
    <t>а) Доходи закріплені, що враховуються при визначенні обсягів міжбюджетних трансфертів</t>
  </si>
  <si>
    <t>Податок з доходів фізичних осіб</t>
  </si>
  <si>
    <t>Плата за державну реєстрацію суб'єктів підприємницької діяльності</t>
  </si>
  <si>
    <t>Плата за торговий патент на деякі види підприємницької діяльності (за винятком плати за патент пунктів з продажу нафтопродуктів)</t>
  </si>
  <si>
    <t>Єдиний податок на підприємницьку діяльність</t>
  </si>
  <si>
    <t>Держмито</t>
  </si>
  <si>
    <t>Адміністративні штрафи та інші санкції</t>
  </si>
  <si>
    <t>Разом</t>
  </si>
  <si>
    <t>Власні доходи</t>
  </si>
  <si>
    <t>б) Доходи, що не враховуються при визначенні обсягів міжбюджетних трансфертів:</t>
  </si>
  <si>
    <t>Податок на прибуток підприємств комунальної власності</t>
  </si>
  <si>
    <t>Плата за надра</t>
  </si>
  <si>
    <t>Плата за землю</t>
  </si>
  <si>
    <t>Податок на промисел</t>
  </si>
  <si>
    <t>Місцеві податки і збори</t>
  </si>
  <si>
    <t>в тому числі:</t>
  </si>
  <si>
    <t xml:space="preserve"> - податок з реклами</t>
  </si>
  <si>
    <t xml:space="preserve"> - комунальний податок</t>
  </si>
  <si>
    <t xml:space="preserve"> - ринковий збір</t>
  </si>
  <si>
    <t xml:space="preserve"> - збір за видачу ордера на квартиру</t>
  </si>
  <si>
    <t>Фіксований сільськогосподарський податок, нарахований після 1 січня 2001 року</t>
  </si>
  <si>
    <t>Частина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</si>
  <si>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Надходження  від розміщення в установах банків  тимчасово  вільних бюджетних коштів</t>
  </si>
  <si>
    <t>Інші надходження (плата за державну реєстрацію)</t>
  </si>
  <si>
    <t>Інші надходження</t>
  </si>
  <si>
    <t>Плата за оренду майнових комплексів та іншого майна, що у комунальній власності</t>
  </si>
  <si>
    <t>Всього доходів загального фонду</t>
  </si>
  <si>
    <t>Дотації</t>
  </si>
  <si>
    <t>Дотація вирівнювання, що одержується з Державного бюджету</t>
  </si>
  <si>
    <t>Додаткова дотація на зменшення фактичних диспропорцій між місцевими бюджетами через нерівномірність мережі бюджетних установ</t>
  </si>
  <si>
    <t>Субвенції з Державного бюджету</t>
  </si>
  <si>
    <t>Субвенція з державного бюджету місцевим бюджетам на виплату допомог сім'ям з дітьми, малозабезпеченим сім'ям,  інвалідам з дитинства, дітям-інвалідам та тимчасової державної допомоги дітям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</si>
  <si>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</si>
  <si>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 - пільги</t>
  </si>
  <si>
    <t xml:space="preserve"> - субсидії</t>
  </si>
  <si>
    <t xml:space="preserve"> - пільги на послуги зв"язку</t>
  </si>
  <si>
    <t xml:space="preserve"> - транспортні послуги</t>
  </si>
  <si>
    <t xml:space="preserve"> - інші пільги</t>
  </si>
  <si>
    <t xml:space="preserve">Субвенція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</si>
  <si>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 місцевим  бюджетам на здійснення виплат, визначених Законом  України  "Про  реструктуризацію заборгованості з виплат,  передбачених статтею 57 Закону України "Про освіту"  педагогічним, науково-педагогічним та іншим категор</t>
  </si>
  <si>
    <t>Субвенція на виплату допомоги по догляду за інвалідом І-ІІ групи внаслідок психічного розладу та інші субвенції</t>
  </si>
  <si>
    <t>Всього доходів загального фонду(з трансфертами)</t>
  </si>
  <si>
    <t>2. Доходи спеціального фонду (без трансфертів)</t>
  </si>
  <si>
    <t xml:space="preserve"> -  надходження від відчуження майна, що знаходиться в комунальної власності</t>
  </si>
  <si>
    <t xml:space="preserve"> - відсотки за користування позиками, які надавались з місцевих бюджетів</t>
  </si>
  <si>
    <t>б) надходження коштів від відшкодування втрат сільськогосподарського та лісогосподарського виробництва</t>
  </si>
  <si>
    <t>в) власні надходження бюджетних установ</t>
  </si>
  <si>
    <t>г) податок з власників транспортних засобів</t>
  </si>
  <si>
    <t>д) збір за забруднення навколишнього природнього середовища</t>
  </si>
  <si>
    <t>Субвенція з державного бюджету місцевим бюджетам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</si>
  <si>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Інші субвенції</t>
  </si>
  <si>
    <t>Всього доходів спеціального фонду (з трансфертами)</t>
  </si>
  <si>
    <t>Всього доходів (загального і спеціального фондів без трансфертів)</t>
  </si>
  <si>
    <t>Всього доходів (загального і спеціального фондів з врахуванням субвенцій з Державного бюджету)</t>
  </si>
  <si>
    <t xml:space="preserve"> - збір за видачу дозволу на розміщення об'єктів торгівлі та сфери послуг</t>
  </si>
  <si>
    <t xml:space="preserve"> - збір за припаркування автотранспорту</t>
  </si>
  <si>
    <t xml:space="preserve"> - збір за проведення місцевих аукціонів, конкурсного розпродажу і лотерей</t>
  </si>
  <si>
    <t>Субвенція з державного бюджету місцевим бюджетам на збереження історичної забудови міст, об"єктів історико-культурної спадщини, впорядкування історичних населених місць України та соціальний розвиток</t>
  </si>
  <si>
    <t>Субвенція з державного бюджету місцевим бюджетам на утримання дітей-сиріт та дітей, позбавлених батьківського піклування , в дитячих будинках сімейного типу та прийомних сім"ях</t>
  </si>
  <si>
    <t>Субвенція з обласного бюджету на відшкодування витрат на поховання учасників бойових дій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</si>
  <si>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</si>
  <si>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пільг 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</t>
  </si>
  <si>
    <t xml:space="preserve"> - надходження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</t>
  </si>
  <si>
    <t>13050100
13050300</t>
  </si>
  <si>
    <t>Земельний податок з фізичних та юридичних осіб</t>
  </si>
  <si>
    <t>13050200
13050500</t>
  </si>
  <si>
    <t>Орендна плата з фізичних та юридичних осіб</t>
  </si>
  <si>
    <t>Субвенція з обласного бюджету на пільги на медичне обслуговування громадянам, які постраждали внаслідок Чорнобильської катастрофи</t>
  </si>
  <si>
    <t>Субвенція з обласного бюджету на оздоровлення громадян, які постраждали внаслідок Чорнобильської катастрофи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</si>
  <si>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їх сімей</t>
  </si>
  <si>
    <t>Субвенця з державного бюджету місцевим бюджетам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зв"язку з невідповідністю фактичної варто</t>
  </si>
  <si>
    <t>Кошти, одержані із загального бюджету до бюджету розвитку (спеціального фонду)</t>
  </si>
  <si>
    <t>Інші субвенція</t>
  </si>
  <si>
    <t>Субвенція з державного бюджету місцевим бюджетам на придбання українських народних інструментів</t>
  </si>
  <si>
    <t>Факт станом на 01.11.2006р.скрита, копірувати з стовпчика F</t>
  </si>
  <si>
    <t>Субвенція з державного бюджету місцевим бюджетам на соціально-економічний розвиток регіонів, виконання заходів з упередження аварій та запобігання техногенним катастрофам у житлово-комунальному господарстві та інших аварійних об"єктах комунальної власност</t>
  </si>
  <si>
    <t>Додаткова субвенція з державного бюджету місцевим бюджетам на виплату допомоги сім"ям з дітьми, молозабезпеченим сім"ям, інвалідам з дитинства, дітям-інвалідам та тимчасової державної допомоги дітям</t>
  </si>
  <si>
    <t>Додаткова дотація, що одержується з державного бюджету</t>
  </si>
  <si>
    <t>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</t>
  </si>
  <si>
    <t>Цільовий фонд соціально-економічного розвитку міста</t>
  </si>
  <si>
    <t>Бюджет розвитку з трансфертами</t>
  </si>
  <si>
    <t>а)Бюджет розвитку: (продаж землі, приватизація) - власний</t>
  </si>
  <si>
    <t>План на 2007 р.</t>
  </si>
  <si>
    <t>Факт станом на 01.02.2007р.</t>
  </si>
  <si>
    <t xml:space="preserve">   Виконання бюджету м.Коломиї по доходах</t>
  </si>
  <si>
    <t>Грошові стягнення за шкоду, заподіяну порушенням  законодавства про охорону навколишнього природного середовищаІнші надходження до фонду охорони навколишнього природного середовища</t>
  </si>
  <si>
    <t>Додаткова дотація з державного бюджету місцевим бюджетам на забезпечення здійснення видатків на оплату праці працівників бюджетих установ відповідно до встановленних чинним законодавством умов оплати праці та розміру мінімальної заробітної плати, проведен</t>
  </si>
  <si>
    <t>Начальник фінансового управління                                                                                       Г. Бакай</t>
  </si>
  <si>
    <t xml:space="preserve"> станом на 01.04.2007р </t>
  </si>
  <si>
    <t>План на 01.04.2007р.</t>
  </si>
  <si>
    <t>Факт станом на 01.04.2007р.</t>
  </si>
  <si>
    <t>Факт станом на 01.04.2006р.</t>
  </si>
  <si>
    <t>Відхилення факт 01.04.2007р. до плану 01.04.2007р.</t>
  </si>
  <si>
    <t>Відхилення факт 01.04.07р. до факту 01.0406р.</t>
  </si>
  <si>
    <t>Факт за березень 2007р.</t>
  </si>
  <si>
    <t>Затверджено Міністерством фінансів на січень-березень 2007р.</t>
  </si>
  <si>
    <t>Податок на  доходи фізичних осіб</t>
  </si>
  <si>
    <t>Державне мито</t>
  </si>
  <si>
    <t>Податок на прибуток підприємств та фінансових установ комунальної власності</t>
  </si>
  <si>
    <t>Надходження від  орендної плати за користування цілісним майновим комплексом та іншим майном, що перебуває в комунальній власності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</si>
  <si>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</si>
  <si>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</si>
  <si>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Власні надходження бюджетних установ </t>
  </si>
  <si>
    <t>Додаток 1</t>
  </si>
  <si>
    <t>( грн.)</t>
  </si>
  <si>
    <t>Інша  субвенція</t>
  </si>
  <si>
    <t xml:space="preserve">Бюджет розвитку: (податок на нерухоме майно,єдиний податок, продаж землі, приватизація) </t>
  </si>
  <si>
    <t>Всього доходів загального фонду (з трансфертами)</t>
  </si>
  <si>
    <t>%    відношення</t>
  </si>
  <si>
    <t>Акцизний податок з реалізації субєктами господарювання роздрібної торгівлі підакцизних товарів</t>
  </si>
  <si>
    <t xml:space="preserve"> - податок на майно</t>
  </si>
  <si>
    <t>18010100  18010200</t>
  </si>
  <si>
    <t>18010300  18010400</t>
  </si>
  <si>
    <t>18010500    18010700</t>
  </si>
  <si>
    <t>18010600        18010900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</si>
  <si>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</si>
  <si>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</si>
  <si>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Акцизний податок з вироблених в Україні підакцизних товарів (продукції)</t>
  </si>
  <si>
    <t>Акцизний податок з ввезених  на митну територію України підакцизних товарів (продукції)</t>
  </si>
  <si>
    <t>Плата за надання адміністративних послуг</t>
  </si>
  <si>
    <t>Офіційні трансферти</t>
  </si>
  <si>
    <t>Субвенція з місцевого бюджету 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</si>
  <si>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</si>
  <si>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</si>
  <si>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до рішення виконавчого</t>
  </si>
  <si>
    <t>Збір за місця для паркування транспортних засобів</t>
  </si>
  <si>
    <t>Єдиний податок з юридичних осіб</t>
  </si>
  <si>
    <t>Єдиний податок з фізичних осіб</t>
  </si>
  <si>
    <t>Туристичний збір сплачений фізичними та юридичними особами</t>
  </si>
  <si>
    <t>Інші надходження (адміністративні штрафи та санкції)</t>
  </si>
  <si>
    <t>Базова дотація</t>
  </si>
  <si>
    <t>Субвенції з державного бюджету місцевим бюджетам</t>
  </si>
  <si>
    <t>Дотації з місцевих бюджетів іншим місцевим бюджетам</t>
  </si>
  <si>
    <t>Додаткова дотація</t>
  </si>
  <si>
    <t>Дотація на енергоносії та комунальні послуги</t>
  </si>
  <si>
    <t>Субвенції з місцевих бюджетів іншим місцевим бюджетам</t>
  </si>
  <si>
    <t xml:space="preserve">   Виконання бюджету Кутської селищної територіальної громади по доходах</t>
  </si>
  <si>
    <t>Кошти від прожажу земельних ділянок</t>
  </si>
  <si>
    <t xml:space="preserve">2. Доходи спеціального фонду без трансфертів </t>
  </si>
  <si>
    <t>Всього доходів (загального і спеціального фондів з врахуванням трасфертів)</t>
  </si>
  <si>
    <r>
      <t>Податок на нерухоме майно, відмінне від земельної ділянки, сплачений фізичними та юридичними особами, які є власниками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житлової нерухомості</t>
    </r>
  </si>
  <si>
    <r>
      <t>Податок на нерухоме майно, відмінне від земельної ділянки, сплачений фізичними та юридичними особами,  які є власниками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нежитлової нерухомості</t>
    </r>
  </si>
  <si>
    <t>Начальник фінансового відділу</t>
  </si>
  <si>
    <t>комітету селищної ради</t>
  </si>
  <si>
    <t xml:space="preserve"> за  2022 рік</t>
  </si>
  <si>
    <t xml:space="preserve">Уточнений план                                </t>
  </si>
  <si>
    <t xml:space="preserve">Фактичне виконання </t>
  </si>
  <si>
    <t>від 27.02.2023р. №22</t>
  </si>
  <si>
    <t>Богдан ДЕВДА</t>
  </si>
  <si>
    <t>Керуючий справами виконавчого комітету</t>
  </si>
  <si>
    <t>Ярослав БРИНСЬКИЙ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</si>
</sst>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"/>
    <numFmt numFmtId="192" formatCode="#,##0.000"/>
    <numFmt numFmtId="193" formatCode="0.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\ &quot;грн.&quot;"/>
    <numFmt numFmtId="200" formatCode="#,##0.00\ _г_р_н_."/>
    <numFmt numFmtId="201" formatCode="#,##0.00_ ;\-#,##0.00\ "/>
    <numFmt numFmtId="202" formatCode="[$-422]d\ mmmm\ yyyy&quot; р.&quot;"/>
    <numFmt numFmtId="203" formatCode="#,##0.0"/>
    <numFmt numFmtId="204" formatCode="General_)"/>
  </numFmts>
  <fonts count="71">
    <font>
      <sz val="10"/>
      <name val="Arial Cyr"/>
      <family val="0"/>
    </font>
    <font>
      <sz val="14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2"/>
    </font>
    <font>
      <sz val="16"/>
      <color indexed="16"/>
      <name val="Arial Cyr"/>
      <family val="2"/>
    </font>
    <font>
      <sz val="12"/>
      <color indexed="16"/>
      <name val="Arial Cyr"/>
      <family val="0"/>
    </font>
    <font>
      <b/>
      <sz val="16"/>
      <color indexed="16"/>
      <name val="Arial Cyr"/>
      <family val="2"/>
    </font>
    <font>
      <b/>
      <sz val="12"/>
      <color indexed="16"/>
      <name val="Arial Cyr"/>
      <family val="2"/>
    </font>
    <font>
      <sz val="16"/>
      <color indexed="10"/>
      <name val="Arial Cyr"/>
      <family val="2"/>
    </font>
    <font>
      <sz val="15"/>
      <name val="Arial Cyr"/>
      <family val="0"/>
    </font>
    <font>
      <b/>
      <sz val="15"/>
      <name val="Arial Cyr"/>
      <family val="0"/>
    </font>
    <font>
      <b/>
      <sz val="20"/>
      <name val="Arial Cyr"/>
      <family val="2"/>
    </font>
    <font>
      <b/>
      <sz val="20"/>
      <color indexed="16"/>
      <name val="Arial Cyr"/>
      <family val="0"/>
    </font>
    <font>
      <sz val="20"/>
      <name val="Arial Cyr"/>
      <family val="0"/>
    </font>
    <font>
      <sz val="10"/>
      <color indexed="53"/>
      <name val="Arial Cyr"/>
      <family val="0"/>
    </font>
    <font>
      <sz val="12"/>
      <color indexed="53"/>
      <name val="Arial Cyr"/>
      <family val="0"/>
    </font>
    <font>
      <b/>
      <sz val="12"/>
      <color indexed="53"/>
      <name val="Arial Cyr"/>
      <family val="0"/>
    </font>
    <font>
      <sz val="16"/>
      <color indexed="53"/>
      <name val="Arial Cyr"/>
      <family val="0"/>
    </font>
    <font>
      <b/>
      <sz val="16"/>
      <color indexed="53"/>
      <name val="Arial Cyr"/>
      <family val="0"/>
    </font>
    <font>
      <b/>
      <sz val="20"/>
      <color indexed="53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Times New Roman CYR"/>
      <family val="0"/>
    </font>
    <font>
      <sz val="20"/>
      <name val="Times New Roman Cyr"/>
      <family val="0"/>
    </font>
    <font>
      <b/>
      <sz val="20"/>
      <name val="Times New Roman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90" fontId="0" fillId="0" borderId="0" xfId="0" applyNumberForma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91" fontId="4" fillId="0" borderId="10" xfId="0" applyNumberFormat="1" applyFont="1" applyBorder="1" applyAlignment="1" applyProtection="1">
      <alignment/>
      <protection locked="0"/>
    </xf>
    <xf numFmtId="191" fontId="4" fillId="0" borderId="10" xfId="0" applyNumberFormat="1" applyFont="1" applyBorder="1" applyAlignment="1">
      <alignment/>
    </xf>
    <xf numFmtId="191" fontId="0" fillId="0" borderId="10" xfId="0" applyNumberFormat="1" applyBorder="1" applyAlignment="1">
      <alignment/>
    </xf>
    <xf numFmtId="191" fontId="5" fillId="0" borderId="10" xfId="0" applyNumberFormat="1" applyFont="1" applyBorder="1" applyAlignment="1" applyProtection="1">
      <alignment/>
      <protection locked="0"/>
    </xf>
    <xf numFmtId="190" fontId="4" fillId="0" borderId="10" xfId="0" applyNumberFormat="1" applyFont="1" applyBorder="1" applyAlignment="1">
      <alignment/>
    </xf>
    <xf numFmtId="191" fontId="6" fillId="0" borderId="10" xfId="0" applyNumberFormat="1" applyFont="1" applyBorder="1" applyAlignment="1" applyProtection="1">
      <alignment/>
      <protection locked="0"/>
    </xf>
    <xf numFmtId="191" fontId="7" fillId="0" borderId="10" xfId="0" applyNumberFormat="1" applyFont="1" applyBorder="1" applyAlignment="1">
      <alignment/>
    </xf>
    <xf numFmtId="190" fontId="7" fillId="0" borderId="10" xfId="0" applyNumberFormat="1" applyFont="1" applyBorder="1" applyAlignment="1">
      <alignment/>
    </xf>
    <xf numFmtId="191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90" fontId="8" fillId="0" borderId="10" xfId="0" applyNumberFormat="1" applyFont="1" applyBorder="1" applyAlignment="1">
      <alignment/>
    </xf>
    <xf numFmtId="191" fontId="9" fillId="0" borderId="10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191" fontId="10" fillId="0" borderId="10" xfId="0" applyNumberFormat="1" applyFont="1" applyBorder="1" applyAlignment="1">
      <alignment/>
    </xf>
    <xf numFmtId="190" fontId="1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91" fontId="7" fillId="0" borderId="10" xfId="0" applyNumberFormat="1" applyFont="1" applyBorder="1" applyAlignment="1" applyProtection="1">
      <alignment/>
      <protection locked="0"/>
    </xf>
    <xf numFmtId="191" fontId="8" fillId="0" borderId="10" xfId="0" applyNumberFormat="1" applyFont="1" applyBorder="1" applyAlignment="1">
      <alignment/>
    </xf>
    <xf numFmtId="191" fontId="8" fillId="0" borderId="10" xfId="0" applyNumberFormat="1" applyFont="1" applyBorder="1" applyAlignment="1" applyProtection="1">
      <alignment/>
      <protection locked="0"/>
    </xf>
    <xf numFmtId="191" fontId="4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1" fontId="5" fillId="0" borderId="10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91" fontId="7" fillId="0" borderId="12" xfId="0" applyNumberFormat="1" applyFont="1" applyBorder="1" applyAlignment="1">
      <alignment/>
    </xf>
    <xf numFmtId="190" fontId="7" fillId="0" borderId="12" xfId="0" applyNumberFormat="1" applyFont="1" applyBorder="1" applyAlignment="1">
      <alignment/>
    </xf>
    <xf numFmtId="191" fontId="6" fillId="0" borderId="11" xfId="0" applyNumberFormat="1" applyFont="1" applyBorder="1" applyAlignment="1">
      <alignment/>
    </xf>
    <xf numFmtId="191" fontId="7" fillId="0" borderId="11" xfId="0" applyNumberFormat="1" applyFont="1" applyBorder="1" applyAlignment="1">
      <alignment/>
    </xf>
    <xf numFmtId="190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91" fontId="4" fillId="0" borderId="12" xfId="0" applyNumberFormat="1" applyFont="1" applyBorder="1" applyAlignment="1">
      <alignment/>
    </xf>
    <xf numFmtId="190" fontId="8" fillId="0" borderId="12" xfId="0" applyNumberFormat="1" applyFont="1" applyBorder="1" applyAlignment="1">
      <alignment/>
    </xf>
    <xf numFmtId="191" fontId="7" fillId="0" borderId="12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190" fontId="8" fillId="0" borderId="13" xfId="0" applyNumberFormat="1" applyFont="1" applyBorder="1" applyAlignment="1">
      <alignment/>
    </xf>
    <xf numFmtId="190" fontId="8" fillId="0" borderId="11" xfId="0" applyNumberFormat="1" applyFont="1" applyBorder="1" applyAlignment="1">
      <alignment/>
    </xf>
    <xf numFmtId="190" fontId="10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justify"/>
      <protection locked="0"/>
    </xf>
    <xf numFmtId="191" fontId="5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191" fontId="6" fillId="0" borderId="10" xfId="0" applyNumberFormat="1" applyFont="1" applyFill="1" applyBorder="1" applyAlignment="1" applyProtection="1">
      <alignment/>
      <protection locked="0"/>
    </xf>
    <xf numFmtId="191" fontId="7" fillId="0" borderId="1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91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91" fontId="4" fillId="0" borderId="10" xfId="0" applyNumberFormat="1" applyFont="1" applyFill="1" applyBorder="1" applyAlignment="1">
      <alignment/>
    </xf>
    <xf numFmtId="190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91" fontId="11" fillId="0" borderId="1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justify"/>
      <protection locked="0"/>
    </xf>
    <xf numFmtId="49" fontId="12" fillId="0" borderId="10" xfId="0" applyNumberFormat="1" applyFont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right" wrapText="1"/>
      <protection locked="0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justify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horizontal="justify"/>
      <protection locked="0"/>
    </xf>
    <xf numFmtId="0" fontId="12" fillId="0" borderId="10" xfId="0" applyFont="1" applyBorder="1" applyAlignment="1">
      <alignment horizontal="justify" wrapText="1"/>
    </xf>
    <xf numFmtId="0" fontId="12" fillId="0" borderId="12" xfId="0" applyFont="1" applyBorder="1" applyAlignment="1" applyProtection="1">
      <alignment horizontal="right"/>
      <protection locked="0"/>
    </xf>
    <xf numFmtId="0" fontId="12" fillId="0" borderId="14" xfId="0" applyNumberFormat="1" applyFont="1" applyBorder="1" applyAlignment="1">
      <alignment horizontal="justify" vertical="top" wrapText="1"/>
    </xf>
    <xf numFmtId="0" fontId="12" fillId="0" borderId="11" xfId="0" applyFont="1" applyBorder="1" applyAlignment="1" applyProtection="1">
      <alignment horizontal="right"/>
      <protection locked="0"/>
    </xf>
    <xf numFmtId="0" fontId="12" fillId="0" borderId="10" xfId="0" applyNumberFormat="1" applyFont="1" applyBorder="1" applyAlignment="1">
      <alignment horizontal="justify" vertical="top" wrapText="1"/>
    </xf>
    <xf numFmtId="49" fontId="12" fillId="0" borderId="10" xfId="0" applyNumberFormat="1" applyFont="1" applyBorder="1" applyAlignment="1" applyProtection="1">
      <alignment horizontal="justify"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 horizontal="justify"/>
    </xf>
    <xf numFmtId="49" fontId="12" fillId="0" borderId="12" xfId="0" applyNumberFormat="1" applyFont="1" applyBorder="1" applyAlignment="1" applyProtection="1">
      <alignment horizontal="justify"/>
      <protection locked="0"/>
    </xf>
    <xf numFmtId="0" fontId="12" fillId="33" borderId="12" xfId="0" applyNumberFormat="1" applyFont="1" applyFill="1" applyBorder="1" applyAlignment="1">
      <alignment horizontal="justify" vertical="top" wrapText="1"/>
    </xf>
    <xf numFmtId="49" fontId="12" fillId="33" borderId="12" xfId="0" applyNumberFormat="1" applyFont="1" applyFill="1" applyBorder="1" applyAlignment="1">
      <alignment wrapText="1"/>
    </xf>
    <xf numFmtId="49" fontId="13" fillId="0" borderId="10" xfId="0" applyNumberFormat="1" applyFont="1" applyBorder="1" applyAlignment="1" applyProtection="1">
      <alignment horizontal="justify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2" fillId="33" borderId="12" xfId="0" applyFont="1" applyFill="1" applyBorder="1" applyAlignment="1">
      <alignment wrapText="1"/>
    </xf>
    <xf numFmtId="0" fontId="13" fillId="0" borderId="10" xfId="0" applyNumberFormat="1" applyFont="1" applyBorder="1" applyAlignment="1" applyProtection="1">
      <alignment horizontal="justify"/>
      <protection locked="0"/>
    </xf>
    <xf numFmtId="0" fontId="12" fillId="0" borderId="10" xfId="0" applyNumberFormat="1" applyFont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/>
      <protection locked="0"/>
    </xf>
    <xf numFmtId="191" fontId="15" fillId="0" borderId="10" xfId="0" applyNumberFormat="1" applyFont="1" applyBorder="1" applyAlignment="1">
      <alignment/>
    </xf>
    <xf numFmtId="190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2" fillId="33" borderId="10" xfId="0" applyFont="1" applyFill="1" applyBorder="1" applyAlignment="1">
      <alignment wrapText="1"/>
    </xf>
    <xf numFmtId="191" fontId="6" fillId="0" borderId="12" xfId="0" applyNumberFormat="1" applyFont="1" applyBorder="1" applyAlignment="1">
      <alignment/>
    </xf>
    <xf numFmtId="190" fontId="2" fillId="0" borderId="10" xfId="0" applyNumberFormat="1" applyFont="1" applyFill="1" applyBorder="1" applyAlignment="1">
      <alignment/>
    </xf>
    <xf numFmtId="191" fontId="6" fillId="0" borderId="12" xfId="0" applyNumberFormat="1" applyFont="1" applyFill="1" applyBorder="1" applyAlignment="1">
      <alignment/>
    </xf>
    <xf numFmtId="0" fontId="12" fillId="0" borderId="12" xfId="0" applyNumberFormat="1" applyFont="1" applyBorder="1" applyAlignment="1" applyProtection="1">
      <alignment horizontal="justify"/>
      <protection locked="0"/>
    </xf>
    <xf numFmtId="0" fontId="12" fillId="0" borderId="12" xfId="0" applyNumberFormat="1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190" fontId="17" fillId="0" borderId="0" xfId="0" applyNumberFormat="1" applyFont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91" fontId="18" fillId="0" borderId="10" xfId="0" applyNumberFormat="1" applyFont="1" applyBorder="1" applyAlignment="1" applyProtection="1">
      <alignment/>
      <protection locked="0"/>
    </xf>
    <xf numFmtId="191" fontId="19" fillId="0" borderId="10" xfId="0" applyNumberFormat="1" applyFont="1" applyBorder="1" applyAlignment="1" applyProtection="1">
      <alignment/>
      <protection locked="0"/>
    </xf>
    <xf numFmtId="191" fontId="20" fillId="0" borderId="10" xfId="0" applyNumberFormat="1" applyFont="1" applyBorder="1" applyAlignment="1" applyProtection="1">
      <alignment/>
      <protection locked="0"/>
    </xf>
    <xf numFmtId="191" fontId="21" fillId="0" borderId="10" xfId="0" applyNumberFormat="1" applyFont="1" applyBorder="1" applyAlignment="1">
      <alignment/>
    </xf>
    <xf numFmtId="191" fontId="20" fillId="0" borderId="10" xfId="0" applyNumberFormat="1" applyFont="1" applyFill="1" applyBorder="1" applyAlignment="1" applyProtection="1">
      <alignment/>
      <protection locked="0"/>
    </xf>
    <xf numFmtId="191" fontId="20" fillId="0" borderId="10" xfId="0" applyNumberFormat="1" applyFont="1" applyBorder="1" applyAlignment="1">
      <alignment/>
    </xf>
    <xf numFmtId="191" fontId="22" fillId="0" borderId="10" xfId="0" applyNumberFormat="1" applyFont="1" applyBorder="1" applyAlignment="1">
      <alignment/>
    </xf>
    <xf numFmtId="191" fontId="20" fillId="0" borderId="10" xfId="0" applyNumberFormat="1" applyFont="1" applyFill="1" applyBorder="1" applyAlignment="1">
      <alignment/>
    </xf>
    <xf numFmtId="191" fontId="20" fillId="0" borderId="12" xfId="0" applyNumberFormat="1" applyFont="1" applyBorder="1" applyAlignment="1">
      <alignment/>
    </xf>
    <xf numFmtId="191" fontId="20" fillId="0" borderId="11" xfId="0" applyNumberFormat="1" applyFont="1" applyBorder="1" applyAlignment="1">
      <alignment/>
    </xf>
    <xf numFmtId="191" fontId="20" fillId="0" borderId="12" xfId="0" applyNumberFormat="1" applyFont="1" applyBorder="1" applyAlignment="1" applyProtection="1">
      <alignment/>
      <protection locked="0"/>
    </xf>
    <xf numFmtId="191" fontId="1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91" fontId="10" fillId="0" borderId="0" xfId="0" applyNumberFormat="1" applyFont="1" applyBorder="1" applyAlignment="1" applyProtection="1">
      <alignment/>
      <protection locked="0"/>
    </xf>
    <xf numFmtId="190" fontId="1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justify"/>
      <protection locked="0"/>
    </xf>
    <xf numFmtId="191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center" vertical="justify"/>
    </xf>
    <xf numFmtId="0" fontId="27" fillId="0" borderId="0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 vertical="justify"/>
    </xf>
    <xf numFmtId="0" fontId="31" fillId="0" borderId="0" xfId="0" applyFont="1" applyFill="1" applyBorder="1" applyAlignment="1" applyProtection="1">
      <alignment horizontal="center" vertical="justify" wrapText="1"/>
      <protection locked="0"/>
    </xf>
    <xf numFmtId="0" fontId="36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/>
      <protection locked="0"/>
    </xf>
    <xf numFmtId="49" fontId="31" fillId="0" borderId="10" xfId="0" applyNumberFormat="1" applyFont="1" applyFill="1" applyBorder="1" applyAlignment="1" applyProtection="1">
      <alignment horizontal="left" vertical="top" wrapText="1"/>
      <protection locked="0"/>
    </xf>
    <xf numFmtId="1" fontId="31" fillId="0" borderId="10" xfId="0" applyNumberFormat="1" applyFont="1" applyFill="1" applyBorder="1" applyAlignment="1" applyProtection="1">
      <alignment horizontal="left" vertical="top"/>
      <protection locked="0"/>
    </xf>
    <xf numFmtId="1" fontId="31" fillId="0" borderId="10" xfId="0" applyNumberFormat="1" applyFont="1" applyFill="1" applyBorder="1" applyAlignment="1" applyProtection="1">
      <alignment horizontal="left" vertical="top" wrapText="1"/>
      <protection locked="0"/>
    </xf>
    <xf numFmtId="0" fontId="31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 applyProtection="1">
      <alignment horizontal="left" vertical="top"/>
      <protection locked="0"/>
    </xf>
    <xf numFmtId="190" fontId="31" fillId="0" borderId="10" xfId="0" applyNumberFormat="1" applyFont="1" applyFill="1" applyBorder="1" applyAlignment="1">
      <alignment horizontal="left" vertical="top"/>
    </xf>
    <xf numFmtId="49" fontId="32" fillId="0" borderId="10" xfId="0" applyNumberFormat="1" applyFont="1" applyFill="1" applyBorder="1" applyAlignment="1" applyProtection="1">
      <alignment horizontal="left" vertical="top"/>
      <protection locked="0"/>
    </xf>
    <xf numFmtId="3" fontId="31" fillId="0" borderId="10" xfId="0" applyNumberFormat="1" applyFont="1" applyFill="1" applyBorder="1" applyAlignment="1" applyProtection="1">
      <alignment horizontal="left" vertical="top"/>
      <protection locked="0"/>
    </xf>
    <xf numFmtId="0" fontId="31" fillId="0" borderId="16" xfId="0" applyFont="1" applyBorder="1" applyAlignment="1">
      <alignment horizontal="left" vertical="top" wrapText="1"/>
    </xf>
    <xf numFmtId="3" fontId="31" fillId="0" borderId="10" xfId="0" applyNumberFormat="1" applyFont="1" applyFill="1" applyBorder="1" applyAlignment="1">
      <alignment horizontal="left" vertical="top"/>
    </xf>
    <xf numFmtId="3" fontId="32" fillId="0" borderId="10" xfId="0" applyNumberFormat="1" applyFont="1" applyFill="1" applyBorder="1" applyAlignment="1" applyProtection="1">
      <alignment horizontal="left" vertical="top"/>
      <protection locked="0"/>
    </xf>
    <xf numFmtId="190" fontId="32" fillId="0" borderId="10" xfId="0" applyNumberFormat="1" applyFont="1" applyFill="1" applyBorder="1" applyAlignment="1">
      <alignment horizontal="left" vertical="top"/>
    </xf>
    <xf numFmtId="3" fontId="31" fillId="0" borderId="10" xfId="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3" fontId="32" fillId="0" borderId="10" xfId="0" applyNumberFormat="1" applyFont="1" applyFill="1" applyBorder="1" applyAlignment="1">
      <alignment horizontal="left" vertical="top"/>
    </xf>
    <xf numFmtId="0" fontId="34" fillId="0" borderId="16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49" fontId="35" fillId="0" borderId="16" xfId="0" applyNumberFormat="1" applyFont="1" applyFill="1" applyBorder="1" applyAlignment="1">
      <alignment horizontal="left" vertical="top" wrapText="1"/>
    </xf>
    <xf numFmtId="0" fontId="31" fillId="0" borderId="10" xfId="0" applyNumberFormat="1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 wrapText="1"/>
    </xf>
    <xf numFmtId="49" fontId="32" fillId="0" borderId="16" xfId="0" applyNumberFormat="1" applyFont="1" applyFill="1" applyBorder="1" applyAlignment="1" applyProtection="1">
      <alignment horizontal="left" vertical="top"/>
      <protection locked="0"/>
    </xf>
    <xf numFmtId="0" fontId="32" fillId="0" borderId="16" xfId="0" applyFont="1" applyFill="1" applyBorder="1" applyAlignment="1" applyProtection="1">
      <alignment horizontal="left" vertical="top"/>
      <protection locked="0"/>
    </xf>
    <xf numFmtId="0" fontId="31" fillId="0" borderId="16" xfId="0" applyFont="1" applyFill="1" applyBorder="1" applyAlignment="1" applyProtection="1">
      <alignment horizontal="left" vertical="top"/>
      <protection locked="0"/>
    </xf>
    <xf numFmtId="0" fontId="32" fillId="0" borderId="16" xfId="0" applyFont="1" applyFill="1" applyBorder="1" applyAlignment="1" applyProtection="1">
      <alignment horizontal="left" vertical="top" wrapText="1"/>
      <protection locked="0"/>
    </xf>
    <xf numFmtId="1" fontId="32" fillId="0" borderId="10" xfId="0" applyNumberFormat="1" applyFont="1" applyFill="1" applyBorder="1" applyAlignment="1">
      <alignment horizontal="left" vertical="top" wrapText="1"/>
    </xf>
    <xf numFmtId="2" fontId="31" fillId="0" borderId="16" xfId="0" applyNumberFormat="1" applyFont="1" applyFill="1" applyBorder="1" applyAlignment="1">
      <alignment horizontal="left" vertical="top" wrapText="1"/>
    </xf>
    <xf numFmtId="2" fontId="31" fillId="0" borderId="10" xfId="0" applyNumberFormat="1" applyFont="1" applyFill="1" applyBorder="1" applyAlignment="1" applyProtection="1">
      <alignment horizontal="left" vertical="top"/>
      <protection locked="0"/>
    </xf>
    <xf numFmtId="2" fontId="31" fillId="0" borderId="10" xfId="0" applyNumberFormat="1" applyFont="1" applyFill="1" applyBorder="1" applyAlignment="1">
      <alignment horizontal="left" vertical="top"/>
    </xf>
    <xf numFmtId="2" fontId="32" fillId="0" borderId="10" xfId="0" applyNumberFormat="1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/>
    </xf>
    <xf numFmtId="0" fontId="32" fillId="0" borderId="12" xfId="0" applyFont="1" applyFill="1" applyBorder="1" applyAlignment="1" applyProtection="1">
      <alignment horizontal="left" vertical="top" wrapText="1"/>
      <protection locked="0"/>
    </xf>
    <xf numFmtId="0" fontId="32" fillId="0" borderId="11" xfId="0" applyFont="1" applyFill="1" applyBorder="1" applyAlignment="1" applyProtection="1">
      <alignment horizontal="left" vertical="top" wrapText="1"/>
      <protection locked="0"/>
    </xf>
    <xf numFmtId="0" fontId="32" fillId="0" borderId="12" xfId="0" applyFont="1" applyFill="1" applyBorder="1" applyAlignment="1" applyProtection="1">
      <alignment horizontal="left" vertical="top"/>
      <protection locked="0"/>
    </xf>
    <xf numFmtId="0" fontId="32" fillId="0" borderId="11" xfId="0" applyFont="1" applyFill="1" applyBorder="1" applyAlignment="1" applyProtection="1">
      <alignment horizontal="left" vertical="top"/>
      <protection locked="0"/>
    </xf>
    <xf numFmtId="49" fontId="32" fillId="0" borderId="12" xfId="0" applyNumberFormat="1" applyFont="1" applyFill="1" applyBorder="1" applyAlignment="1" applyProtection="1">
      <alignment horizontal="left" vertical="top" wrapText="1"/>
      <protection locked="0"/>
    </xf>
    <xf numFmtId="49" fontId="32" fillId="0" borderId="11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Alignment="1">
      <alignment horizontal="right" vertical="center"/>
    </xf>
    <xf numFmtId="1" fontId="32" fillId="0" borderId="12" xfId="0" applyNumberFormat="1" applyFont="1" applyFill="1" applyBorder="1" applyAlignment="1" applyProtection="1">
      <alignment horizontal="left" vertical="top" wrapText="1"/>
      <protection locked="0"/>
    </xf>
    <xf numFmtId="1" fontId="32" fillId="0" borderId="11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Alignment="1">
      <alignment horizontal="left" vertical="center"/>
    </xf>
    <xf numFmtId="0" fontId="32" fillId="0" borderId="19" xfId="0" applyFont="1" applyFill="1" applyBorder="1" applyAlignment="1">
      <alignment horizontal="center" vertical="justify"/>
    </xf>
    <xf numFmtId="0" fontId="32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19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vertical="top"/>
      <protection locked="0"/>
    </xf>
    <xf numFmtId="2" fontId="32" fillId="0" borderId="0" xfId="0" applyNumberFormat="1" applyFont="1" applyFill="1" applyBorder="1" applyAlignment="1">
      <alignment horizontal="left" vertical="top"/>
    </xf>
    <xf numFmtId="190" fontId="32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C109"/>
  <sheetViews>
    <sheetView tabSelected="1" view="pageBreakPreview" zoomScale="75" zoomScaleNormal="75" zoomScaleSheetLayoutView="75" zoomScalePageLayoutView="0" workbookViewId="0" topLeftCell="A1">
      <pane xSplit="2" ySplit="8" topLeftCell="C53" activePane="bottomRight" state="frozen"/>
      <selection pane="topLeft" activeCell="A1" sqref="A1"/>
      <selection pane="topRight" activeCell="C5" sqref="C5:G5"/>
      <selection pane="bottomLeft" activeCell="A46" sqref="A46"/>
      <selection pane="bottomRight" activeCell="C63" sqref="C63:E63"/>
    </sheetView>
  </sheetViews>
  <sheetFormatPr defaultColWidth="9.00390625" defaultRowHeight="12.75"/>
  <cols>
    <col min="1" max="1" width="17.75390625" style="142" customWidth="1"/>
    <col min="2" max="2" width="125.25390625" style="141" customWidth="1"/>
    <col min="3" max="3" width="24.625" style="142" customWidth="1"/>
    <col min="4" max="4" width="24.75390625" style="142" customWidth="1"/>
    <col min="5" max="5" width="22.75390625" style="135" customWidth="1"/>
    <col min="6" max="16384" width="9.125" style="133" customWidth="1"/>
  </cols>
  <sheetData>
    <row r="1" spans="1:5" ht="26.25">
      <c r="A1" s="159"/>
      <c r="B1" s="160"/>
      <c r="C1" s="215" t="s">
        <v>119</v>
      </c>
      <c r="D1" s="215"/>
      <c r="E1" s="162"/>
    </row>
    <row r="2" spans="1:5" ht="26.25">
      <c r="A2" s="159"/>
      <c r="B2" s="160"/>
      <c r="C2" s="161" t="s">
        <v>140</v>
      </c>
      <c r="D2" s="163"/>
      <c r="E2" s="162"/>
    </row>
    <row r="3" spans="1:5" ht="26.25">
      <c r="A3" s="159"/>
      <c r="B3" s="160"/>
      <c r="C3" s="161" t="s">
        <v>159</v>
      </c>
      <c r="D3" s="163"/>
      <c r="E3" s="162"/>
    </row>
    <row r="4" spans="1:5" ht="26.25">
      <c r="A4" s="159"/>
      <c r="B4" s="160"/>
      <c r="C4" s="163" t="s">
        <v>163</v>
      </c>
      <c r="D4" s="163"/>
      <c r="E4" s="162"/>
    </row>
    <row r="5" spans="1:5" ht="26.25">
      <c r="A5" s="159"/>
      <c r="B5" s="160"/>
      <c r="C5" s="159"/>
      <c r="D5" s="161"/>
      <c r="E5" s="162"/>
    </row>
    <row r="6" spans="1:5" ht="26.25">
      <c r="A6" s="164"/>
      <c r="B6" s="217" t="s">
        <v>152</v>
      </c>
      <c r="C6" s="217"/>
      <c r="D6" s="217"/>
      <c r="E6" s="162"/>
    </row>
    <row r="7" spans="1:5" ht="26.25">
      <c r="A7" s="164"/>
      <c r="B7" s="218" t="s">
        <v>160</v>
      </c>
      <c r="C7" s="218"/>
      <c r="D7" s="218"/>
      <c r="E7" s="162"/>
    </row>
    <row r="8" spans="1:5" s="144" customFormat="1" ht="23.25" customHeight="1">
      <c r="A8" s="165"/>
      <c r="B8" s="216"/>
      <c r="C8" s="216"/>
      <c r="D8" s="216"/>
      <c r="E8" s="166" t="s">
        <v>120</v>
      </c>
    </row>
    <row r="9" spans="1:29" s="156" customFormat="1" ht="61.5" customHeight="1">
      <c r="A9" s="208" t="s">
        <v>2</v>
      </c>
      <c r="B9" s="210" t="s">
        <v>3</v>
      </c>
      <c r="C9" s="213" t="s">
        <v>161</v>
      </c>
      <c r="D9" s="213" t="s">
        <v>162</v>
      </c>
      <c r="E9" s="206" t="s">
        <v>124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5"/>
    </row>
    <row r="10" spans="1:29" s="156" customFormat="1" ht="4.5" customHeight="1">
      <c r="A10" s="209"/>
      <c r="B10" s="211"/>
      <c r="C10" s="214"/>
      <c r="D10" s="214"/>
      <c r="E10" s="207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5"/>
    </row>
    <row r="11" spans="1:29" s="147" customFormat="1" ht="24" customHeight="1">
      <c r="A11" s="168">
        <v>1</v>
      </c>
      <c r="B11" s="169" t="s">
        <v>13</v>
      </c>
      <c r="C11" s="170">
        <v>4</v>
      </c>
      <c r="D11" s="171">
        <v>5</v>
      </c>
      <c r="E11" s="172">
        <v>6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</row>
    <row r="12" spans="1:29" s="153" customFormat="1" ht="32.25" customHeight="1">
      <c r="A12" s="168"/>
      <c r="B12" s="173" t="s">
        <v>14</v>
      </c>
      <c r="C12" s="170"/>
      <c r="D12" s="170"/>
      <c r="E12" s="174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2"/>
    </row>
    <row r="13" spans="1:29" s="134" customFormat="1" ht="26.25" customHeight="1">
      <c r="A13" s="175">
        <v>11010000</v>
      </c>
      <c r="B13" s="168" t="s">
        <v>112</v>
      </c>
      <c r="C13" s="176">
        <v>15385600</v>
      </c>
      <c r="D13" s="200">
        <v>15781422.02</v>
      </c>
      <c r="E13" s="174">
        <f>D13/C13*100</f>
        <v>102.57267847857736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6"/>
    </row>
    <row r="14" spans="1:29" s="134" customFormat="1" ht="27.75" customHeight="1">
      <c r="A14" s="173">
        <v>11020201</v>
      </c>
      <c r="B14" s="172" t="s">
        <v>114</v>
      </c>
      <c r="C14" s="176">
        <v>1500</v>
      </c>
      <c r="D14" s="200">
        <v>4916</v>
      </c>
      <c r="E14" s="174">
        <f>D14/C14*100</f>
        <v>327.73333333333335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6"/>
    </row>
    <row r="15" spans="1:29" s="134" customFormat="1" ht="30.75" customHeight="1">
      <c r="A15" s="173">
        <v>14020000</v>
      </c>
      <c r="B15" s="177" t="s">
        <v>133</v>
      </c>
      <c r="C15" s="176">
        <v>205100</v>
      </c>
      <c r="D15" s="200">
        <v>98999.05</v>
      </c>
      <c r="E15" s="174">
        <f>D15/C15*100</f>
        <v>48.268673817649926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</row>
    <row r="16" spans="1:29" s="134" customFormat="1" ht="27" customHeight="1">
      <c r="A16" s="173">
        <v>14030000</v>
      </c>
      <c r="B16" s="177" t="s">
        <v>134</v>
      </c>
      <c r="C16" s="176">
        <v>693900</v>
      </c>
      <c r="D16" s="200">
        <v>593225.36</v>
      </c>
      <c r="E16" s="174">
        <f>D16/C16*100</f>
        <v>85.49147715809194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6"/>
    </row>
    <row r="17" spans="1:29" s="150" customFormat="1" ht="52.5" customHeight="1">
      <c r="A17" s="173">
        <v>14040000</v>
      </c>
      <c r="B17" s="172" t="s">
        <v>125</v>
      </c>
      <c r="C17" s="178">
        <v>794700</v>
      </c>
      <c r="D17" s="201">
        <v>861019.38</v>
      </c>
      <c r="E17" s="174">
        <f>D17/C17*100</f>
        <v>108.34520951302378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9"/>
    </row>
    <row r="18" spans="1:29" s="134" customFormat="1" ht="30.75" customHeight="1">
      <c r="A18" s="173">
        <v>18000000</v>
      </c>
      <c r="B18" s="173" t="s">
        <v>30</v>
      </c>
      <c r="C18" s="179">
        <f>C20+C25+C26+C27+C28</f>
        <v>7693200</v>
      </c>
      <c r="D18" s="179">
        <f>D20+D25+D26+D27+D28</f>
        <v>7914902.42</v>
      </c>
      <c r="E18" s="180">
        <f aca="true" t="shared" si="0" ref="E18:E60">D18/C18*100</f>
        <v>102.8817971715281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</row>
    <row r="19" spans="1:29" s="134" customFormat="1" ht="30.75" customHeight="1">
      <c r="A19" s="168"/>
      <c r="B19" s="168" t="s">
        <v>31</v>
      </c>
      <c r="C19" s="176"/>
      <c r="D19" s="176"/>
      <c r="E19" s="17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6"/>
    </row>
    <row r="20" spans="1:29" s="134" customFormat="1" ht="30.75" customHeight="1">
      <c r="A20" s="173">
        <v>18010000</v>
      </c>
      <c r="B20" s="168" t="s">
        <v>126</v>
      </c>
      <c r="C20" s="179">
        <f>C21+C22+C23+C24</f>
        <v>1134600</v>
      </c>
      <c r="D20" s="179">
        <f>D21+D22+D23+D24</f>
        <v>1266524.09</v>
      </c>
      <c r="E20" s="180">
        <f t="shared" si="0"/>
        <v>111.62736559139785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6"/>
    </row>
    <row r="21" spans="1:29" s="134" customFormat="1" ht="78" customHeight="1">
      <c r="A21" s="181" t="s">
        <v>127</v>
      </c>
      <c r="B21" s="182" t="s">
        <v>156</v>
      </c>
      <c r="C21" s="176">
        <v>155600</v>
      </c>
      <c r="D21" s="200">
        <v>167595.09</v>
      </c>
      <c r="E21" s="174">
        <f t="shared" si="0"/>
        <v>107.7089267352185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6"/>
    </row>
    <row r="22" spans="1:29" s="134" customFormat="1" ht="77.25" customHeight="1">
      <c r="A22" s="183" t="s">
        <v>128</v>
      </c>
      <c r="B22" s="182" t="s">
        <v>157</v>
      </c>
      <c r="C22" s="176">
        <v>119700</v>
      </c>
      <c r="D22" s="200">
        <v>112142.07</v>
      </c>
      <c r="E22" s="174">
        <f t="shared" si="0"/>
        <v>93.68593984962406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6"/>
    </row>
    <row r="23" spans="1:29" s="134" customFormat="1" ht="51.75" customHeight="1">
      <c r="A23" s="181" t="s">
        <v>129</v>
      </c>
      <c r="B23" s="184" t="s">
        <v>80</v>
      </c>
      <c r="C23" s="176">
        <v>500500</v>
      </c>
      <c r="D23" s="200">
        <v>579922.55</v>
      </c>
      <c r="E23" s="174">
        <f t="shared" si="0"/>
        <v>115.86864135864137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6"/>
    </row>
    <row r="24" spans="1:29" s="134" customFormat="1" ht="49.5" customHeight="1">
      <c r="A24" s="183" t="s">
        <v>130</v>
      </c>
      <c r="B24" s="184" t="s">
        <v>82</v>
      </c>
      <c r="C24" s="176">
        <v>358800</v>
      </c>
      <c r="D24" s="200">
        <v>406864.38</v>
      </c>
      <c r="E24" s="174">
        <f t="shared" si="0"/>
        <v>113.3958695652174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6"/>
    </row>
    <row r="25" spans="1:29" s="134" customFormat="1" ht="27.75" customHeight="1">
      <c r="A25" s="185">
        <v>18020000</v>
      </c>
      <c r="B25" s="186" t="s">
        <v>141</v>
      </c>
      <c r="C25" s="178">
        <v>15600</v>
      </c>
      <c r="D25" s="200">
        <v>16050</v>
      </c>
      <c r="E25" s="174">
        <f t="shared" si="0"/>
        <v>102.88461538461537</v>
      </c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6"/>
    </row>
    <row r="26" spans="1:29" s="134" customFormat="1" ht="26.25" customHeight="1">
      <c r="A26" s="185">
        <v>18030000</v>
      </c>
      <c r="B26" s="187" t="s">
        <v>144</v>
      </c>
      <c r="C26" s="176">
        <v>62800</v>
      </c>
      <c r="D26" s="200">
        <v>65555.5</v>
      </c>
      <c r="E26" s="174">
        <f t="shared" si="0"/>
        <v>104.38773885350318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6"/>
    </row>
    <row r="27" spans="1:29" s="134" customFormat="1" ht="30.75" customHeight="1">
      <c r="A27" s="185">
        <v>18050300</v>
      </c>
      <c r="B27" s="172" t="s">
        <v>142</v>
      </c>
      <c r="C27" s="176">
        <v>95100</v>
      </c>
      <c r="D27" s="200">
        <v>92469.64</v>
      </c>
      <c r="E27" s="174">
        <f t="shared" si="0"/>
        <v>97.23411146161935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6"/>
    </row>
    <row r="28" spans="1:29" s="134" customFormat="1" ht="27" customHeight="1">
      <c r="A28" s="173">
        <v>18050400</v>
      </c>
      <c r="B28" s="172" t="s">
        <v>143</v>
      </c>
      <c r="C28" s="176">
        <v>6385100</v>
      </c>
      <c r="D28" s="200">
        <v>6474303.19</v>
      </c>
      <c r="E28" s="174">
        <f t="shared" si="0"/>
        <v>101.39705235626695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6"/>
    </row>
    <row r="29" spans="1:29" s="134" customFormat="1" ht="30.75" customHeight="1">
      <c r="A29" s="173">
        <v>21080000</v>
      </c>
      <c r="B29" s="168" t="s">
        <v>145</v>
      </c>
      <c r="C29" s="176">
        <v>22000</v>
      </c>
      <c r="D29" s="200">
        <v>72771</v>
      </c>
      <c r="E29" s="174">
        <f t="shared" si="0"/>
        <v>330.7772727272727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6"/>
    </row>
    <row r="30" spans="1:29" s="134" customFormat="1" ht="30.75" customHeight="1">
      <c r="A30" s="185">
        <v>22010000</v>
      </c>
      <c r="B30" s="187" t="s">
        <v>135</v>
      </c>
      <c r="C30" s="176">
        <v>16000</v>
      </c>
      <c r="D30" s="200">
        <v>6799.2</v>
      </c>
      <c r="E30" s="174">
        <f t="shared" si="0"/>
        <v>42.495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6"/>
    </row>
    <row r="31" spans="1:29" s="134" customFormat="1" ht="50.25" customHeight="1">
      <c r="A31" s="173">
        <v>22080400</v>
      </c>
      <c r="B31" s="187" t="s">
        <v>115</v>
      </c>
      <c r="C31" s="176">
        <v>34700</v>
      </c>
      <c r="D31" s="200">
        <v>56235.93</v>
      </c>
      <c r="E31" s="174">
        <f t="shared" si="0"/>
        <v>162.06319884726227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6"/>
    </row>
    <row r="32" spans="1:29" s="134" customFormat="1" ht="30.75" customHeight="1">
      <c r="A32" s="173">
        <v>22090000</v>
      </c>
      <c r="B32" s="187" t="s">
        <v>113</v>
      </c>
      <c r="C32" s="176">
        <v>10500</v>
      </c>
      <c r="D32" s="200">
        <v>9907.78</v>
      </c>
      <c r="E32" s="174">
        <f t="shared" si="0"/>
        <v>94.35980952380953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6"/>
    </row>
    <row r="33" spans="1:29" s="134" customFormat="1" ht="30.75" customHeight="1">
      <c r="A33" s="173">
        <v>24060300</v>
      </c>
      <c r="B33" s="168" t="s">
        <v>40</v>
      </c>
      <c r="C33" s="178">
        <v>0</v>
      </c>
      <c r="D33" s="201">
        <v>17063.41</v>
      </c>
      <c r="E33" s="174">
        <v>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</row>
    <row r="34" spans="1:29" s="134" customFormat="1" ht="30.75" customHeight="1">
      <c r="A34" s="173"/>
      <c r="B34" s="173" t="s">
        <v>42</v>
      </c>
      <c r="C34" s="188">
        <f>C13+C14+C15+C16+C17+C18+C29+C30+C31+C32+C33</f>
        <v>24857200</v>
      </c>
      <c r="D34" s="202">
        <f>D13+D14+D15+D16+D17+D18+D29+D30+D31+D32+D33</f>
        <v>25417261.549999997</v>
      </c>
      <c r="E34" s="180">
        <f t="shared" si="0"/>
        <v>102.25311599858391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</row>
    <row r="35" spans="1:29" s="134" customFormat="1" ht="30.75" customHeight="1">
      <c r="A35" s="173">
        <v>40000000</v>
      </c>
      <c r="B35" s="173" t="s">
        <v>136</v>
      </c>
      <c r="C35" s="202">
        <v>79226418.49</v>
      </c>
      <c r="D35" s="202">
        <v>79110912.5</v>
      </c>
      <c r="E35" s="180">
        <f t="shared" si="0"/>
        <v>99.85420773499362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6"/>
    </row>
    <row r="36" spans="1:29" s="134" customFormat="1" ht="30.75" customHeight="1">
      <c r="A36" s="173">
        <v>41020100</v>
      </c>
      <c r="B36" s="168" t="s">
        <v>146</v>
      </c>
      <c r="C36" s="178">
        <v>31343900</v>
      </c>
      <c r="D36" s="178">
        <v>31343900</v>
      </c>
      <c r="E36" s="174">
        <v>100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6"/>
    </row>
    <row r="37" spans="1:29" s="150" customFormat="1" ht="30.75" customHeight="1">
      <c r="A37" s="173">
        <v>41030000</v>
      </c>
      <c r="B37" s="173" t="s">
        <v>147</v>
      </c>
      <c r="C37" s="188">
        <f>C38+C39+C40</f>
        <v>43893700</v>
      </c>
      <c r="D37" s="188">
        <f>D38+D39+D40</f>
        <v>43893700</v>
      </c>
      <c r="E37" s="180">
        <f t="shared" si="0"/>
        <v>100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9"/>
    </row>
    <row r="38" spans="1:29" s="150" customFormat="1" ht="30.75" customHeight="1">
      <c r="A38" s="173">
        <v>41033900</v>
      </c>
      <c r="B38" s="172" t="s">
        <v>131</v>
      </c>
      <c r="C38" s="178">
        <v>43893700</v>
      </c>
      <c r="D38" s="178">
        <v>43893700</v>
      </c>
      <c r="E38" s="174">
        <f t="shared" si="0"/>
        <v>100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9"/>
    </row>
    <row r="39" spans="1:29" s="150" customFormat="1" ht="26.25" customHeight="1" hidden="1">
      <c r="A39" s="173">
        <v>41034200</v>
      </c>
      <c r="B39" s="172" t="s">
        <v>132</v>
      </c>
      <c r="C39" s="178"/>
      <c r="D39" s="178"/>
      <c r="E39" s="174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9"/>
    </row>
    <row r="40" spans="1:29" s="150" customFormat="1" ht="57.75" customHeight="1" hidden="1">
      <c r="A40" s="173">
        <v>41035400</v>
      </c>
      <c r="B40" s="189" t="s">
        <v>137</v>
      </c>
      <c r="C40" s="178"/>
      <c r="D40" s="178"/>
      <c r="E40" s="174">
        <v>0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9"/>
    </row>
    <row r="41" spans="1:29" s="150" customFormat="1" ht="31.5" customHeight="1">
      <c r="A41" s="173">
        <v>41040000</v>
      </c>
      <c r="B41" s="190" t="s">
        <v>148</v>
      </c>
      <c r="C41" s="188">
        <f>C42+C43</f>
        <v>1374318.49</v>
      </c>
      <c r="D41" s="188">
        <f>D42+D43</f>
        <v>1374318.49</v>
      </c>
      <c r="E41" s="180">
        <f>D41/C41*100</f>
        <v>100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</row>
    <row r="42" spans="1:29" s="150" customFormat="1" ht="29.25" customHeight="1">
      <c r="A42" s="173">
        <v>41040200</v>
      </c>
      <c r="B42" s="189" t="s">
        <v>149</v>
      </c>
      <c r="C42" s="201">
        <v>634118.49</v>
      </c>
      <c r="D42" s="201">
        <v>634118.49</v>
      </c>
      <c r="E42" s="174">
        <v>100</v>
      </c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</row>
    <row r="43" spans="1:29" s="150" customFormat="1" ht="33.75" customHeight="1">
      <c r="A43" s="173">
        <v>41040500</v>
      </c>
      <c r="B43" s="189" t="s">
        <v>150</v>
      </c>
      <c r="C43" s="178">
        <v>740200</v>
      </c>
      <c r="D43" s="178">
        <v>740200</v>
      </c>
      <c r="E43" s="174">
        <v>100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</row>
    <row r="44" spans="1:29" s="150" customFormat="1" ht="30.75" customHeight="1">
      <c r="A44" s="173">
        <v>41050000</v>
      </c>
      <c r="B44" s="167" t="s">
        <v>151</v>
      </c>
      <c r="C44" s="188">
        <f>C45+C46+C47</f>
        <v>1350500</v>
      </c>
      <c r="D44" s="188">
        <f>D45+D46+D47</f>
        <v>1234994.01</v>
      </c>
      <c r="E44" s="180">
        <f t="shared" si="0"/>
        <v>91.44716845612736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</row>
    <row r="45" spans="1:29" s="134" customFormat="1" ht="75.75" customHeight="1">
      <c r="A45" s="173">
        <v>41051200</v>
      </c>
      <c r="B45" s="191" t="s">
        <v>138</v>
      </c>
      <c r="C45" s="176">
        <v>82200</v>
      </c>
      <c r="D45" s="176">
        <v>82200</v>
      </c>
      <c r="E45" s="174">
        <f t="shared" si="0"/>
        <v>100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6"/>
    </row>
    <row r="46" spans="1:29" s="134" customFormat="1" ht="26.25" customHeight="1">
      <c r="A46" s="173">
        <v>41053900</v>
      </c>
      <c r="B46" s="192" t="s">
        <v>121</v>
      </c>
      <c r="C46" s="176">
        <v>1268300</v>
      </c>
      <c r="D46" s="200">
        <v>1152794.01</v>
      </c>
      <c r="E46" s="174">
        <f t="shared" si="0"/>
        <v>90.89284948356067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6"/>
    </row>
    <row r="47" spans="1:5" s="135" customFormat="1" ht="13.5" customHeight="1" hidden="1">
      <c r="A47" s="173"/>
      <c r="B47" s="193"/>
      <c r="C47" s="176"/>
      <c r="D47" s="176"/>
      <c r="E47" s="174" t="e">
        <f>D47/C47*100</f>
        <v>#DIV/0!</v>
      </c>
    </row>
    <row r="48" spans="1:28" ht="30.75" customHeight="1">
      <c r="A48" s="173"/>
      <c r="B48" s="194" t="s">
        <v>123</v>
      </c>
      <c r="C48" s="202">
        <f>C34+C35</f>
        <v>104083618.49</v>
      </c>
      <c r="D48" s="202">
        <f>D34+D35</f>
        <v>104528174.05</v>
      </c>
      <c r="E48" s="180">
        <f t="shared" si="0"/>
        <v>100.42711385946168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</row>
    <row r="49" spans="1:28" ht="29.25" customHeight="1">
      <c r="A49" s="173"/>
      <c r="B49" s="195" t="s">
        <v>154</v>
      </c>
      <c r="C49" s="188">
        <f>C51+C53+C54+C55</f>
        <v>2463400</v>
      </c>
      <c r="D49" s="202">
        <f>D51+D53+D54+D55</f>
        <v>8795851.8</v>
      </c>
      <c r="E49" s="180">
        <f t="shared" si="0"/>
        <v>357.06145165218805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</row>
    <row r="50" spans="1:28" ht="24.75" customHeight="1">
      <c r="A50" s="168"/>
      <c r="B50" s="196" t="s">
        <v>31</v>
      </c>
      <c r="C50" s="178"/>
      <c r="D50" s="178"/>
      <c r="E50" s="174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</row>
    <row r="51" spans="1:28" ht="50.25" customHeight="1">
      <c r="A51" s="173"/>
      <c r="B51" s="197" t="s">
        <v>122</v>
      </c>
      <c r="C51" s="188">
        <f>C52</f>
        <v>500000</v>
      </c>
      <c r="D51" s="188">
        <f>D52</f>
        <v>87858</v>
      </c>
      <c r="E51" s="180">
        <f t="shared" si="0"/>
        <v>17.5716</v>
      </c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</row>
    <row r="52" spans="1:28" ht="28.5" customHeight="1">
      <c r="A52" s="198">
        <v>33010100</v>
      </c>
      <c r="B52" s="199" t="s">
        <v>153</v>
      </c>
      <c r="C52" s="178">
        <v>500000</v>
      </c>
      <c r="D52" s="178">
        <v>87858</v>
      </c>
      <c r="E52" s="180">
        <f t="shared" si="0"/>
        <v>17.5716</v>
      </c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</row>
    <row r="53" spans="1:28" ht="26.25" customHeight="1">
      <c r="A53" s="185">
        <v>19010000</v>
      </c>
      <c r="B53" s="172" t="s">
        <v>116</v>
      </c>
      <c r="C53" s="178">
        <v>5000</v>
      </c>
      <c r="D53" s="201">
        <v>3650.83</v>
      </c>
      <c r="E53" s="174">
        <f t="shared" si="0"/>
        <v>73.0166</v>
      </c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</row>
    <row r="54" spans="1:28" ht="75" customHeight="1">
      <c r="A54" s="185">
        <v>24062100</v>
      </c>
      <c r="B54" s="189" t="s">
        <v>117</v>
      </c>
      <c r="C54" s="178">
        <v>0</v>
      </c>
      <c r="D54" s="201">
        <v>4566.14</v>
      </c>
      <c r="E54" s="174">
        <v>0</v>
      </c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</row>
    <row r="55" spans="1:28" ht="27" customHeight="1">
      <c r="A55" s="185">
        <v>25000000</v>
      </c>
      <c r="B55" s="189" t="s">
        <v>118</v>
      </c>
      <c r="C55" s="178">
        <v>1958400</v>
      </c>
      <c r="D55" s="201">
        <v>8699776.83</v>
      </c>
      <c r="E55" s="174">
        <f t="shared" si="0"/>
        <v>444.22880055147056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</row>
    <row r="56" spans="1:28" ht="27" customHeight="1">
      <c r="A56" s="185">
        <v>41053600</v>
      </c>
      <c r="B56" s="189" t="s">
        <v>139</v>
      </c>
      <c r="C56" s="178">
        <v>100000</v>
      </c>
      <c r="D56" s="178">
        <v>91413</v>
      </c>
      <c r="E56" s="174">
        <f t="shared" si="0"/>
        <v>91.413</v>
      </c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</row>
    <row r="57" spans="1:28" ht="26.25" customHeight="1">
      <c r="A57" s="185">
        <v>41053900</v>
      </c>
      <c r="B57" s="189" t="s">
        <v>121</v>
      </c>
      <c r="C57" s="201">
        <v>451252.21</v>
      </c>
      <c r="D57" s="201">
        <v>444384.03</v>
      </c>
      <c r="E57" s="174">
        <f t="shared" si="0"/>
        <v>98.47797310510678</v>
      </c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:28" ht="24.75" customHeight="1">
      <c r="A58" s="173"/>
      <c r="B58" s="195" t="s">
        <v>67</v>
      </c>
      <c r="C58" s="202">
        <f>C49+C56+C57</f>
        <v>3014652.21</v>
      </c>
      <c r="D58" s="202">
        <f>D49+D56+D57</f>
        <v>9331648.83</v>
      </c>
      <c r="E58" s="180">
        <f t="shared" si="0"/>
        <v>309.54313068173127</v>
      </c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:28" ht="27" customHeight="1">
      <c r="A59" s="173"/>
      <c r="B59" s="195" t="s">
        <v>68</v>
      </c>
      <c r="C59" s="202">
        <f>C34+C49</f>
        <v>27320600</v>
      </c>
      <c r="D59" s="202">
        <f>D34+D49</f>
        <v>34213113.349999994</v>
      </c>
      <c r="E59" s="180">
        <f t="shared" si="0"/>
        <v>125.22826493561632</v>
      </c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ht="27" customHeight="1">
      <c r="A60" s="173"/>
      <c r="B60" s="195" t="s">
        <v>155</v>
      </c>
      <c r="C60" s="202">
        <f>C48+C58</f>
        <v>107098270.69999999</v>
      </c>
      <c r="D60" s="202">
        <f>D48+D58</f>
        <v>113859822.88</v>
      </c>
      <c r="E60" s="180">
        <f t="shared" si="0"/>
        <v>106.31340929765358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</row>
    <row r="61" spans="1:26" s="138" customFormat="1" ht="31.5" customHeight="1">
      <c r="A61" s="241"/>
      <c r="B61" s="241"/>
      <c r="C61" s="242"/>
      <c r="D61" s="242"/>
      <c r="E61" s="243"/>
      <c r="F61" s="135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s="158" customFormat="1" ht="42" customHeight="1">
      <c r="A62" s="205" t="s">
        <v>158</v>
      </c>
      <c r="B62" s="205"/>
      <c r="C62" s="212" t="s">
        <v>164</v>
      </c>
      <c r="D62" s="212"/>
      <c r="E62" s="212"/>
      <c r="F62" s="13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s="158" customFormat="1" ht="42" customHeight="1">
      <c r="A63" s="205" t="s">
        <v>165</v>
      </c>
      <c r="B63" s="205"/>
      <c r="C63" s="212" t="s">
        <v>166</v>
      </c>
      <c r="D63" s="212"/>
      <c r="E63" s="212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s="138" customFormat="1" ht="30">
      <c r="A64" s="203"/>
      <c r="B64" s="203"/>
      <c r="C64" s="204"/>
      <c r="D64" s="204"/>
      <c r="E64" s="204"/>
      <c r="F64" s="15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</row>
    <row r="65" spans="1:26" s="138" customFormat="1" ht="18.75">
      <c r="A65" s="143"/>
      <c r="B65" s="139"/>
      <c r="C65" s="140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</row>
    <row r="66" spans="1:26" s="138" customFormat="1" ht="18.75">
      <c r="A66" s="143"/>
      <c r="B66" s="139"/>
      <c r="C66" s="140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</row>
    <row r="67" spans="1:26" s="138" customFormat="1" ht="18.75">
      <c r="A67" s="143"/>
      <c r="B67" s="139"/>
      <c r="C67" s="140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</row>
    <row r="68" spans="5:6" ht="18.75">
      <c r="E68" s="137"/>
      <c r="F68" s="137"/>
    </row>
    <row r="69" spans="7:26" ht="18.75"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6:26" ht="18.75"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6:26" ht="18.75"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6:26" ht="18.75"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6:26" ht="18.75"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6:26" ht="18.75"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6:26" ht="18.75"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6:26" ht="18.75"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6:26" ht="18.75"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6:26" ht="18.75"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6:26" ht="18.75"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6:26" ht="18.75"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6:26" ht="18.75"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6:26" ht="18.75"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6:26" ht="18.75"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6:26" ht="18.75"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6:26" ht="18.75"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6:26" ht="18.75"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6:26" ht="18.75"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6:26" ht="18.75"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6:26" ht="18.75"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6:26" ht="18.75"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6:26" ht="18.75"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6:26" ht="18.75"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6:26" ht="18.75"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6:26" ht="18.75"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6:26" ht="18.75"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6:26" ht="18.75"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6:26" ht="18.75"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6:26" ht="18.75"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6:26" ht="18.75"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6:26" ht="18.75"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6:26" ht="18.75"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6:26" ht="18.75"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6:26" ht="18.75"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6:26" ht="18.75"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6:26" ht="18.75"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6:26" ht="18.75"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6:26" ht="18.75"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6:26" ht="18.75"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ht="18.75">
      <c r="F109" s="135"/>
    </row>
  </sheetData>
  <sheetProtection/>
  <mergeCells count="13">
    <mergeCell ref="C1:D1"/>
    <mergeCell ref="B8:D8"/>
    <mergeCell ref="B6:D6"/>
    <mergeCell ref="B7:D7"/>
    <mergeCell ref="A62:B62"/>
    <mergeCell ref="C62:E62"/>
    <mergeCell ref="A63:B63"/>
    <mergeCell ref="E9:E10"/>
    <mergeCell ref="A9:A10"/>
    <mergeCell ref="B9:B10"/>
    <mergeCell ref="C63:E63"/>
    <mergeCell ref="C9:C10"/>
    <mergeCell ref="D9:D10"/>
  </mergeCells>
  <printOptions/>
  <pageMargins left="0.5905511811023623" right="0.1968503937007874" top="0.1968503937007874" bottom="0.1968503937007874" header="0.07874015748031496" footer="0.15748031496062992"/>
  <pageSetup fitToHeight="1" fitToWidth="1" horizontalDpi="600" verticalDpi="600" orientation="portrait" paperSize="9" scale="40" r:id="rId1"/>
  <rowBreaks count="2" manualBreakCount="2">
    <brk id="48" max="5" man="1"/>
    <brk id="6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Y107"/>
  <sheetViews>
    <sheetView zoomScale="75" zoomScaleNormal="75" zoomScalePageLayoutView="0" workbookViewId="0" topLeftCell="A43">
      <selection activeCell="A50" sqref="A50:IV51"/>
    </sheetView>
  </sheetViews>
  <sheetFormatPr defaultColWidth="9.00390625" defaultRowHeight="12.75"/>
  <cols>
    <col min="1" max="1" width="18.125" style="0" customWidth="1"/>
    <col min="2" max="2" width="85.25390625" style="0" customWidth="1"/>
    <col min="3" max="3" width="24.375" style="0" customWidth="1"/>
    <col min="4" max="4" width="22.00390625" style="0" customWidth="1"/>
    <col min="5" max="5" width="19.75390625" style="123" hidden="1" customWidth="1"/>
    <col min="6" max="6" width="27.00390625" style="0" hidden="1" customWidth="1"/>
    <col min="7" max="7" width="19.75390625" style="0" bestFit="1" customWidth="1"/>
    <col min="8" max="8" width="26.25390625" style="0" customWidth="1"/>
    <col min="9" max="9" width="20.875" style="0" customWidth="1"/>
    <col min="10" max="10" width="19.875" style="0" customWidth="1"/>
    <col min="11" max="11" width="19.75390625" style="0" customWidth="1"/>
    <col min="12" max="12" width="15.625" style="0" customWidth="1"/>
    <col min="13" max="13" width="17.625" style="0" customWidth="1"/>
    <col min="14" max="14" width="13.375" style="0" hidden="1" customWidth="1"/>
    <col min="15" max="15" width="12.25390625" style="0" hidden="1" customWidth="1"/>
    <col min="16" max="16" width="12.375" style="0" hidden="1" customWidth="1"/>
    <col min="17" max="17" width="11.625" style="0" hidden="1" customWidth="1"/>
    <col min="18" max="18" width="13.125" style="0" hidden="1" customWidth="1"/>
    <col min="19" max="19" width="13.875" style="0" hidden="1" customWidth="1"/>
    <col min="20" max="20" width="16.125" style="0" customWidth="1"/>
    <col min="21" max="21" width="16.375" style="0" customWidth="1"/>
  </cols>
  <sheetData>
    <row r="1" spans="1:13" ht="18">
      <c r="A1" s="1"/>
      <c r="B1" s="2"/>
      <c r="C1" s="2"/>
      <c r="D1" s="2"/>
      <c r="E1" s="107"/>
      <c r="F1" s="2"/>
      <c r="G1" s="2"/>
      <c r="H1" s="2"/>
      <c r="I1" s="230"/>
      <c r="J1" s="230"/>
      <c r="K1" s="2"/>
      <c r="L1" s="2"/>
      <c r="M1" s="2"/>
    </row>
    <row r="2" spans="1:13" ht="18">
      <c r="A2" s="1"/>
      <c r="B2" s="2"/>
      <c r="C2" s="2"/>
      <c r="D2" s="2"/>
      <c r="E2" s="107"/>
      <c r="F2" s="2"/>
      <c r="G2" s="2"/>
      <c r="H2" s="2"/>
      <c r="I2" s="230"/>
      <c r="J2" s="230"/>
      <c r="K2" s="2"/>
      <c r="L2" s="2"/>
      <c r="M2" s="2"/>
    </row>
    <row r="3" spans="1:13" ht="20.25">
      <c r="A3" s="2"/>
      <c r="B3" s="2"/>
      <c r="C3" s="125" t="s">
        <v>100</v>
      </c>
      <c r="D3" s="125"/>
      <c r="E3" s="126"/>
      <c r="F3" s="125"/>
      <c r="G3" s="125"/>
      <c r="H3" s="124"/>
      <c r="I3" s="230"/>
      <c r="J3" s="230"/>
      <c r="K3" s="2"/>
      <c r="L3" s="2"/>
      <c r="M3" s="2"/>
    </row>
    <row r="4" spans="1:13" ht="12.75">
      <c r="A4" s="2"/>
      <c r="B4" s="2"/>
      <c r="C4" s="2"/>
      <c r="D4" s="2"/>
      <c r="E4" s="107"/>
      <c r="F4" s="2"/>
      <c r="G4" s="2"/>
      <c r="H4" s="2"/>
      <c r="I4" s="2"/>
      <c r="J4" s="2"/>
      <c r="K4" s="2"/>
      <c r="L4" s="2"/>
      <c r="M4" s="2"/>
    </row>
    <row r="5" spans="1:13" ht="20.25">
      <c r="A5" s="231" t="s">
        <v>104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21" ht="18">
      <c r="A6" s="3"/>
      <c r="B6" s="3"/>
      <c r="C6" s="4"/>
      <c r="D6" s="4"/>
      <c r="E6" s="108"/>
      <c r="F6" s="4"/>
      <c r="G6" s="232"/>
      <c r="H6" s="232"/>
      <c r="I6" s="232"/>
      <c r="J6" s="2"/>
      <c r="K6" s="2"/>
      <c r="L6" s="2"/>
      <c r="M6" s="2"/>
      <c r="U6" s="128" t="s">
        <v>1</v>
      </c>
    </row>
    <row r="7" spans="1:21" ht="42" customHeight="1">
      <c r="A7" s="233" t="s">
        <v>2</v>
      </c>
      <c r="B7" s="235" t="s">
        <v>3</v>
      </c>
      <c r="C7" s="237" t="s">
        <v>98</v>
      </c>
      <c r="D7" s="237" t="s">
        <v>105</v>
      </c>
      <c r="E7" s="239" t="s">
        <v>99</v>
      </c>
      <c r="F7" s="221" t="s">
        <v>90</v>
      </c>
      <c r="G7" s="221" t="s">
        <v>106</v>
      </c>
      <c r="H7" s="223" t="s">
        <v>107</v>
      </c>
      <c r="I7" s="226" t="s">
        <v>108</v>
      </c>
      <c r="J7" s="227"/>
      <c r="K7" s="226" t="s">
        <v>109</v>
      </c>
      <c r="L7" s="227"/>
      <c r="M7" s="228" t="s">
        <v>110</v>
      </c>
      <c r="R7" s="4" t="s">
        <v>0</v>
      </c>
      <c r="T7" s="219" t="s">
        <v>111</v>
      </c>
      <c r="U7" s="219" t="s">
        <v>10</v>
      </c>
    </row>
    <row r="8" spans="1:21" ht="63.75" customHeight="1">
      <c r="A8" s="234"/>
      <c r="B8" s="236"/>
      <c r="C8" s="238"/>
      <c r="D8" s="238"/>
      <c r="E8" s="240"/>
      <c r="F8" s="222"/>
      <c r="G8" s="222"/>
      <c r="H8" s="224"/>
      <c r="I8" s="5" t="s">
        <v>11</v>
      </c>
      <c r="J8" s="5" t="s">
        <v>12</v>
      </c>
      <c r="K8" s="5" t="s">
        <v>11</v>
      </c>
      <c r="L8" s="5" t="s">
        <v>12</v>
      </c>
      <c r="M8" s="229"/>
      <c r="N8" s="219" t="s">
        <v>4</v>
      </c>
      <c r="O8" s="219" t="s">
        <v>5</v>
      </c>
      <c r="P8" s="219" t="s">
        <v>6</v>
      </c>
      <c r="Q8" s="219" t="s">
        <v>7</v>
      </c>
      <c r="R8" s="219" t="s">
        <v>8</v>
      </c>
      <c r="S8" s="219" t="s">
        <v>9</v>
      </c>
      <c r="T8" s="220"/>
      <c r="U8" s="220"/>
    </row>
    <row r="9" spans="1:21" ht="24" customHeight="1">
      <c r="A9" s="6">
        <v>1</v>
      </c>
      <c r="B9" s="7" t="s">
        <v>13</v>
      </c>
      <c r="C9" s="8">
        <v>3</v>
      </c>
      <c r="D9" s="8">
        <v>4</v>
      </c>
      <c r="E9" s="109">
        <v>5</v>
      </c>
      <c r="F9" s="9">
        <v>5</v>
      </c>
      <c r="G9" s="9">
        <v>6</v>
      </c>
      <c r="H9" s="9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220"/>
      <c r="O9" s="220"/>
      <c r="P9" s="220"/>
      <c r="Q9" s="220"/>
      <c r="R9" s="220"/>
      <c r="S9" s="220"/>
      <c r="T9" s="127">
        <v>13</v>
      </c>
      <c r="U9" s="127">
        <v>14</v>
      </c>
    </row>
    <row r="10" spans="1:21" ht="19.5">
      <c r="A10" s="65"/>
      <c r="B10" s="66" t="s">
        <v>14</v>
      </c>
      <c r="C10" s="12"/>
      <c r="D10" s="12"/>
      <c r="E10" s="110"/>
      <c r="F10" s="12"/>
      <c r="G10" s="12"/>
      <c r="H10" s="12"/>
      <c r="I10" s="13"/>
      <c r="J10" s="13"/>
      <c r="K10" s="14"/>
      <c r="L10" s="14"/>
      <c r="M10" s="14"/>
      <c r="N10" s="11"/>
      <c r="O10" s="11"/>
      <c r="P10" s="11"/>
      <c r="Q10" s="11"/>
      <c r="R10" s="11"/>
      <c r="S10" s="11"/>
      <c r="T10" s="11"/>
      <c r="U10" s="11"/>
    </row>
    <row r="11" spans="1:21" ht="18.75">
      <c r="A11" s="65"/>
      <c r="B11" s="65" t="s">
        <v>15</v>
      </c>
      <c r="C11" s="15"/>
      <c r="D11" s="15"/>
      <c r="E11" s="111"/>
      <c r="F11" s="15"/>
      <c r="G11" s="15"/>
      <c r="H11" s="15"/>
      <c r="I11" s="13"/>
      <c r="J11" s="13"/>
      <c r="K11" s="14"/>
      <c r="L11" s="14"/>
      <c r="M11" s="14"/>
      <c r="N11" s="11"/>
      <c r="O11" s="11"/>
      <c r="P11" s="11"/>
      <c r="Q11" s="11"/>
      <c r="R11" s="11"/>
      <c r="S11" s="11"/>
      <c r="T11" s="11"/>
      <c r="U11" s="11"/>
    </row>
    <row r="12" spans="1:21" ht="37.5">
      <c r="A12" s="65"/>
      <c r="B12" s="67" t="s">
        <v>16</v>
      </c>
      <c r="C12" s="12"/>
      <c r="D12" s="12"/>
      <c r="E12" s="110"/>
      <c r="F12" s="12"/>
      <c r="G12" s="12"/>
      <c r="H12" s="12"/>
      <c r="I12" s="13"/>
      <c r="J12" s="16"/>
      <c r="K12" s="14"/>
      <c r="L12" s="14"/>
      <c r="M12" s="14"/>
      <c r="N12" s="11"/>
      <c r="O12" s="11"/>
      <c r="P12" s="11"/>
      <c r="Q12" s="11"/>
      <c r="R12" s="11"/>
      <c r="S12" s="11"/>
      <c r="T12" s="11"/>
      <c r="U12" s="11"/>
    </row>
    <row r="13" spans="1:21" ht="39.75" customHeight="1">
      <c r="A13" s="68">
        <v>11010000</v>
      </c>
      <c r="B13" s="65" t="s">
        <v>17</v>
      </c>
      <c r="C13" s="17">
        <v>17774</v>
      </c>
      <c r="D13" s="17">
        <v>2400</v>
      </c>
      <c r="E13" s="17">
        <v>1160.061</v>
      </c>
      <c r="F13" s="17"/>
      <c r="G13" s="17">
        <v>2544.336</v>
      </c>
      <c r="H13" s="17">
        <v>2922.457</v>
      </c>
      <c r="I13" s="18">
        <f aca="true" t="shared" si="0" ref="I13:I49">G13-D13</f>
        <v>144.33599999999979</v>
      </c>
      <c r="J13" s="19">
        <f aca="true" t="shared" si="1" ref="J13:J47">G13/D13*100</f>
        <v>106.01399999999998</v>
      </c>
      <c r="K13" s="18">
        <f aca="true" t="shared" si="2" ref="K13:K28">G13-H13</f>
        <v>-378.1210000000001</v>
      </c>
      <c r="L13" s="19">
        <f aca="true" t="shared" si="3" ref="L13:L28">G13/H13*100</f>
        <v>87.06153760346173</v>
      </c>
      <c r="M13" s="18">
        <f>G13-E13</f>
        <v>1384.2749999999999</v>
      </c>
      <c r="N13" s="11"/>
      <c r="O13" s="11"/>
      <c r="P13" s="11"/>
      <c r="Q13" s="11"/>
      <c r="R13" s="11"/>
      <c r="S13" s="11"/>
      <c r="T13" s="11"/>
      <c r="U13" s="11"/>
    </row>
    <row r="14" spans="1:21" ht="38.25">
      <c r="A14" s="65">
        <v>14060300</v>
      </c>
      <c r="B14" s="67" t="s">
        <v>18</v>
      </c>
      <c r="C14" s="17">
        <v>40</v>
      </c>
      <c r="D14" s="17">
        <v>5.73</v>
      </c>
      <c r="E14" s="17">
        <v>2.38</v>
      </c>
      <c r="F14" s="17"/>
      <c r="G14" s="17">
        <v>5.811</v>
      </c>
      <c r="H14" s="17">
        <v>8.894</v>
      </c>
      <c r="I14" s="18">
        <f t="shared" si="0"/>
        <v>0.08099999999999952</v>
      </c>
      <c r="J14" s="19">
        <f t="shared" si="1"/>
        <v>101.413612565445</v>
      </c>
      <c r="K14" s="18">
        <f t="shared" si="2"/>
        <v>-3.083</v>
      </c>
      <c r="L14" s="19">
        <f t="shared" si="3"/>
        <v>65.33618169552507</v>
      </c>
      <c r="M14" s="18">
        <f aca="true" t="shared" si="4" ref="M14:M49">G14-E14</f>
        <v>3.431</v>
      </c>
      <c r="N14" s="11"/>
      <c r="O14" s="11"/>
      <c r="P14" s="11"/>
      <c r="Q14" s="11"/>
      <c r="R14" s="21">
        <v>504.565</v>
      </c>
      <c r="S14" s="22">
        <f aca="true" t="shared" si="5" ref="S14:S25">M13-R14</f>
        <v>879.7099999999998</v>
      </c>
      <c r="T14" s="11"/>
      <c r="U14" s="11"/>
    </row>
    <row r="15" spans="1:21" ht="70.5" customHeight="1">
      <c r="A15" s="65">
        <v>14070000</v>
      </c>
      <c r="B15" s="67" t="s">
        <v>19</v>
      </c>
      <c r="C15" s="17">
        <v>860</v>
      </c>
      <c r="D15" s="17">
        <v>60</v>
      </c>
      <c r="E15" s="17">
        <v>27.036</v>
      </c>
      <c r="F15" s="17"/>
      <c r="G15" s="17">
        <v>57.502</v>
      </c>
      <c r="H15" s="17">
        <v>269.388</v>
      </c>
      <c r="I15" s="18">
        <f t="shared" si="0"/>
        <v>-2.4979999999999976</v>
      </c>
      <c r="J15" s="19">
        <f t="shared" si="1"/>
        <v>95.83666666666667</v>
      </c>
      <c r="K15" s="18">
        <f t="shared" si="2"/>
        <v>-211.88599999999997</v>
      </c>
      <c r="L15" s="19">
        <f t="shared" si="3"/>
        <v>21.345419989012136</v>
      </c>
      <c r="M15" s="18">
        <f t="shared" si="4"/>
        <v>30.466</v>
      </c>
      <c r="N15" s="11"/>
      <c r="O15" s="11"/>
      <c r="P15" s="11"/>
      <c r="Q15" s="11"/>
      <c r="R15" s="21">
        <v>1.829</v>
      </c>
      <c r="S15" s="22">
        <f t="shared" si="5"/>
        <v>1.602</v>
      </c>
      <c r="T15" s="11"/>
      <c r="U15" s="11"/>
    </row>
    <row r="16" spans="1:21" ht="20.25">
      <c r="A16" s="65">
        <v>16050000</v>
      </c>
      <c r="B16" s="65" t="s">
        <v>20</v>
      </c>
      <c r="C16" s="17">
        <v>2600</v>
      </c>
      <c r="D16" s="17">
        <v>350</v>
      </c>
      <c r="E16" s="17">
        <v>267.425</v>
      </c>
      <c r="F16" s="17"/>
      <c r="G16" s="17">
        <v>453.215</v>
      </c>
      <c r="H16" s="17">
        <v>516.855</v>
      </c>
      <c r="I16" s="18">
        <f t="shared" si="0"/>
        <v>103.21499999999997</v>
      </c>
      <c r="J16" s="19">
        <f t="shared" si="1"/>
        <v>129.48999999999998</v>
      </c>
      <c r="K16" s="18">
        <f t="shared" si="2"/>
        <v>-63.64000000000004</v>
      </c>
      <c r="L16" s="19">
        <f t="shared" si="3"/>
        <v>87.6870689071403</v>
      </c>
      <c r="M16" s="18">
        <f t="shared" si="4"/>
        <v>185.78999999999996</v>
      </c>
      <c r="N16" s="11"/>
      <c r="O16" s="11"/>
      <c r="P16" s="11"/>
      <c r="Q16" s="11"/>
      <c r="R16" s="21">
        <v>33.634</v>
      </c>
      <c r="S16" s="22">
        <f t="shared" si="5"/>
        <v>-3.1679999999999993</v>
      </c>
      <c r="T16" s="11"/>
      <c r="U16" s="11"/>
    </row>
    <row r="17" spans="1:21" ht="20.25">
      <c r="A17" s="65">
        <v>22090000</v>
      </c>
      <c r="B17" s="65" t="s">
        <v>21</v>
      </c>
      <c r="C17" s="17">
        <v>210</v>
      </c>
      <c r="D17" s="17">
        <v>30.3</v>
      </c>
      <c r="E17" s="17">
        <v>13.426</v>
      </c>
      <c r="F17" s="17"/>
      <c r="G17" s="17">
        <v>29.587</v>
      </c>
      <c r="H17" s="17">
        <v>50.215</v>
      </c>
      <c r="I17" s="18">
        <f t="shared" si="0"/>
        <v>-0.713000000000001</v>
      </c>
      <c r="J17" s="19">
        <f t="shared" si="1"/>
        <v>97.64686468646865</v>
      </c>
      <c r="K17" s="18">
        <f t="shared" si="2"/>
        <v>-20.628000000000004</v>
      </c>
      <c r="L17" s="19">
        <f t="shared" si="3"/>
        <v>58.92064124265657</v>
      </c>
      <c r="M17" s="18">
        <f t="shared" si="4"/>
        <v>16.161</v>
      </c>
      <c r="N17" s="11"/>
      <c r="O17" s="11"/>
      <c r="P17" s="11"/>
      <c r="Q17" s="11"/>
      <c r="R17" s="21">
        <v>112.03</v>
      </c>
      <c r="S17" s="22">
        <f t="shared" si="5"/>
        <v>73.75999999999996</v>
      </c>
      <c r="T17" s="11"/>
      <c r="U17" s="11"/>
    </row>
    <row r="18" spans="1:21" ht="20.25">
      <c r="A18" s="65">
        <v>21081100</v>
      </c>
      <c r="B18" s="65" t="s">
        <v>22</v>
      </c>
      <c r="C18" s="17">
        <v>100</v>
      </c>
      <c r="D18" s="17">
        <v>11.08</v>
      </c>
      <c r="E18" s="17">
        <v>10.848</v>
      </c>
      <c r="F18" s="17"/>
      <c r="G18" s="17">
        <v>23.166</v>
      </c>
      <c r="H18" s="17">
        <v>28.245</v>
      </c>
      <c r="I18" s="18">
        <f t="shared" si="0"/>
        <v>12.086</v>
      </c>
      <c r="J18" s="19">
        <f t="shared" si="1"/>
        <v>209.07942238267148</v>
      </c>
      <c r="K18" s="18">
        <f t="shared" si="2"/>
        <v>-5.079000000000001</v>
      </c>
      <c r="L18" s="19">
        <f t="shared" si="3"/>
        <v>82.01805629314923</v>
      </c>
      <c r="M18" s="18">
        <f t="shared" si="4"/>
        <v>12.318</v>
      </c>
      <c r="N18" s="11"/>
      <c r="O18" s="11"/>
      <c r="P18" s="11"/>
      <c r="Q18" s="11"/>
      <c r="R18" s="21">
        <v>34.973</v>
      </c>
      <c r="S18" s="22">
        <f t="shared" si="5"/>
        <v>-18.811999999999998</v>
      </c>
      <c r="T18" s="11"/>
      <c r="U18" s="11"/>
    </row>
    <row r="19" spans="1:21" ht="20.25">
      <c r="A19" s="66"/>
      <c r="B19" s="69" t="s">
        <v>23</v>
      </c>
      <c r="C19" s="23">
        <f aca="true" t="shared" si="6" ref="C19:H19">SUM(C13:C18)</f>
        <v>21584</v>
      </c>
      <c r="D19" s="23">
        <f t="shared" si="6"/>
        <v>2857.11</v>
      </c>
      <c r="E19" s="23">
        <f t="shared" si="6"/>
        <v>1481.176</v>
      </c>
      <c r="F19" s="23">
        <f t="shared" si="6"/>
        <v>0</v>
      </c>
      <c r="G19" s="23">
        <f t="shared" si="6"/>
        <v>3113.617</v>
      </c>
      <c r="H19" s="23">
        <f t="shared" si="6"/>
        <v>3796.0539999999996</v>
      </c>
      <c r="I19" s="18">
        <f t="shared" si="0"/>
        <v>256.50700000000006</v>
      </c>
      <c r="J19" s="19">
        <f t="shared" si="1"/>
        <v>108.97784824525483</v>
      </c>
      <c r="K19" s="23">
        <f t="shared" si="2"/>
        <v>-682.4369999999994</v>
      </c>
      <c r="L19" s="24">
        <f t="shared" si="3"/>
        <v>82.02246332639105</v>
      </c>
      <c r="M19" s="18">
        <f t="shared" si="4"/>
        <v>1632.4410000000003</v>
      </c>
      <c r="N19" s="11"/>
      <c r="O19" s="11"/>
      <c r="P19" s="11"/>
      <c r="Q19" s="11"/>
      <c r="R19" s="21">
        <v>2.012</v>
      </c>
      <c r="S19" s="22">
        <f t="shared" si="5"/>
        <v>10.306</v>
      </c>
      <c r="T19" s="132">
        <v>2641.5</v>
      </c>
      <c r="U19" s="23">
        <f>G19-T19</f>
        <v>472.1170000000002</v>
      </c>
    </row>
    <row r="20" spans="1:21" s="27" customFormat="1" ht="20.25">
      <c r="A20" s="65"/>
      <c r="B20" s="66" t="s">
        <v>24</v>
      </c>
      <c r="C20" s="23">
        <f aca="true" t="shared" si="7" ref="C20:H20">C21</f>
        <v>3213.4</v>
      </c>
      <c r="D20" s="23">
        <f t="shared" si="7"/>
        <v>507.4</v>
      </c>
      <c r="E20" s="23">
        <f t="shared" si="7"/>
        <v>242.47299999999998</v>
      </c>
      <c r="F20" s="23">
        <f t="shared" si="7"/>
        <v>0</v>
      </c>
      <c r="G20" s="23">
        <f t="shared" si="7"/>
        <v>570.2109999999998</v>
      </c>
      <c r="H20" s="23">
        <f t="shared" si="7"/>
        <v>559.664</v>
      </c>
      <c r="I20" s="18">
        <f t="shared" si="0"/>
        <v>62.81099999999981</v>
      </c>
      <c r="J20" s="19">
        <f t="shared" si="1"/>
        <v>112.37899093417418</v>
      </c>
      <c r="K20" s="23">
        <f t="shared" si="2"/>
        <v>10.546999999999798</v>
      </c>
      <c r="L20" s="24">
        <f t="shared" si="3"/>
        <v>101.88452357128558</v>
      </c>
      <c r="M20" s="18">
        <f t="shared" si="4"/>
        <v>327.73799999999983</v>
      </c>
      <c r="N20" s="25">
        <f aca="true" t="shared" si="8" ref="N20:Q22">SUM(H19-G19)</f>
        <v>682.4369999999994</v>
      </c>
      <c r="O20" s="25">
        <f t="shared" si="8"/>
        <v>-3539.5469999999996</v>
      </c>
      <c r="P20" s="25">
        <f t="shared" si="8"/>
        <v>-147.52915175474521</v>
      </c>
      <c r="Q20" s="25">
        <f t="shared" si="8"/>
        <v>-791.4148482452542</v>
      </c>
      <c r="R20" s="25">
        <f>SUM(R14:R19)</f>
        <v>689.0429999999999</v>
      </c>
      <c r="S20" s="26">
        <f t="shared" si="5"/>
        <v>943.3980000000004</v>
      </c>
      <c r="T20" s="101"/>
      <c r="U20" s="23"/>
    </row>
    <row r="21" spans="1:21" ht="38.25">
      <c r="A21" s="65"/>
      <c r="B21" s="67" t="s">
        <v>25</v>
      </c>
      <c r="C21" s="28">
        <f>SUM(C22:C23,C24,C27,C28,C38,C41,C42,C43,C37,C39)</f>
        <v>3213.4</v>
      </c>
      <c r="D21" s="28">
        <f>SUM(D22:D23,D24,D27,D28,D38,D41,D42,D43,D37,D39)</f>
        <v>507.4</v>
      </c>
      <c r="E21" s="28">
        <f>E22+E23+E24+E27+E28+E38+E40+E41+E42+E43+E37+E39</f>
        <v>242.47299999999998</v>
      </c>
      <c r="F21" s="28">
        <f>F22+F23+F24+F27+F28+F38+F40+F41+F42+F43+F37+F39</f>
        <v>0</v>
      </c>
      <c r="G21" s="28">
        <f>G22+G23+G24+G27+G28+G38+G40+G41+G42+G43+G37+G39</f>
        <v>570.2109999999998</v>
      </c>
      <c r="H21" s="28">
        <f>H22+H23+H24+H27+H28+H38+H40+H41+H42+H43+H37+H39</f>
        <v>559.664</v>
      </c>
      <c r="I21" s="18">
        <f t="shared" si="0"/>
        <v>62.81099999999981</v>
      </c>
      <c r="J21" s="19">
        <f t="shared" si="1"/>
        <v>112.37899093417418</v>
      </c>
      <c r="K21" s="18">
        <f t="shared" si="2"/>
        <v>10.546999999999798</v>
      </c>
      <c r="L21" s="19">
        <f t="shared" si="3"/>
        <v>101.88452357128558</v>
      </c>
      <c r="M21" s="18">
        <f t="shared" si="4"/>
        <v>327.73799999999983</v>
      </c>
      <c r="N21" s="25">
        <f t="shared" si="8"/>
        <v>-10.546999999999798</v>
      </c>
      <c r="O21" s="25">
        <f t="shared" si="8"/>
        <v>-496.8530000000002</v>
      </c>
      <c r="P21" s="25">
        <f t="shared" si="8"/>
        <v>49.567990934174375</v>
      </c>
      <c r="Q21" s="25">
        <f t="shared" si="8"/>
        <v>-101.83199093417439</v>
      </c>
      <c r="R21" s="25">
        <f>R22</f>
        <v>127.65199999999999</v>
      </c>
      <c r="S21" s="26">
        <f t="shared" si="5"/>
        <v>200.08599999999984</v>
      </c>
      <c r="T21" s="11"/>
      <c r="U21" s="11"/>
    </row>
    <row r="22" spans="1:21" ht="46.5" customHeight="1">
      <c r="A22" s="65">
        <v>11020201</v>
      </c>
      <c r="B22" s="67" t="s">
        <v>26</v>
      </c>
      <c r="C22" s="17">
        <v>100</v>
      </c>
      <c r="D22" s="17">
        <v>15</v>
      </c>
      <c r="E22" s="17">
        <v>0.396</v>
      </c>
      <c r="F22" s="17"/>
      <c r="G22" s="17">
        <v>40.72</v>
      </c>
      <c r="H22" s="17">
        <v>6.293</v>
      </c>
      <c r="I22" s="18">
        <f t="shared" si="0"/>
        <v>25.72</v>
      </c>
      <c r="J22" s="19">
        <f t="shared" si="1"/>
        <v>271.46666666666664</v>
      </c>
      <c r="K22" s="18">
        <f t="shared" si="2"/>
        <v>34.427</v>
      </c>
      <c r="L22" s="19">
        <f t="shared" si="3"/>
        <v>647.0681709836325</v>
      </c>
      <c r="M22" s="18">
        <f t="shared" si="4"/>
        <v>40.324</v>
      </c>
      <c r="N22" s="29">
        <f t="shared" si="8"/>
        <v>-10.546999999999798</v>
      </c>
      <c r="O22" s="29">
        <f t="shared" si="8"/>
        <v>-496.8530000000002</v>
      </c>
      <c r="P22" s="29">
        <f t="shared" si="8"/>
        <v>49.567990934174375</v>
      </c>
      <c r="Q22" s="29">
        <f t="shared" si="8"/>
        <v>-101.83199093417439</v>
      </c>
      <c r="R22" s="30">
        <f>R23+R24+R25+R28+R29+R39+R41+R42+R43+R44</f>
        <v>127.65199999999999</v>
      </c>
      <c r="S22" s="22">
        <f t="shared" si="5"/>
        <v>200.08599999999984</v>
      </c>
      <c r="T22" s="11"/>
      <c r="U22" s="11"/>
    </row>
    <row r="23" spans="1:21" ht="20.25">
      <c r="A23" s="70">
        <v>13030200</v>
      </c>
      <c r="B23" s="65" t="s">
        <v>27</v>
      </c>
      <c r="C23" s="17">
        <v>200</v>
      </c>
      <c r="D23" s="17">
        <v>80</v>
      </c>
      <c r="E23" s="17"/>
      <c r="F23" s="17"/>
      <c r="G23" s="17">
        <v>79.989</v>
      </c>
      <c r="H23" s="17">
        <v>38.191</v>
      </c>
      <c r="I23" s="18">
        <f t="shared" si="0"/>
        <v>-0.01099999999999568</v>
      </c>
      <c r="J23" s="19">
        <f t="shared" si="1"/>
        <v>99.98625000000001</v>
      </c>
      <c r="K23" s="18">
        <f t="shared" si="2"/>
        <v>41.798</v>
      </c>
      <c r="L23" s="19">
        <f t="shared" si="3"/>
        <v>209.44463355240762</v>
      </c>
      <c r="M23" s="18">
        <f t="shared" si="4"/>
        <v>79.989</v>
      </c>
      <c r="N23" s="11"/>
      <c r="O23" s="11"/>
      <c r="P23" s="11"/>
      <c r="Q23" s="11"/>
      <c r="R23" s="31">
        <v>5.85</v>
      </c>
      <c r="S23" s="22">
        <f t="shared" si="5"/>
        <v>34.474</v>
      </c>
      <c r="T23" s="11"/>
      <c r="U23" s="11"/>
    </row>
    <row r="24" spans="1:21" ht="20.25">
      <c r="A24" s="65">
        <v>13050000</v>
      </c>
      <c r="B24" s="65" t="s">
        <v>28</v>
      </c>
      <c r="C24" s="64">
        <f aca="true" t="shared" si="9" ref="C24:H24">C25+C26</f>
        <v>1530</v>
      </c>
      <c r="D24" s="64">
        <f t="shared" si="9"/>
        <v>181.9</v>
      </c>
      <c r="E24" s="64">
        <f t="shared" si="9"/>
        <v>120.112</v>
      </c>
      <c r="F24" s="64">
        <f t="shared" si="9"/>
        <v>0</v>
      </c>
      <c r="G24" s="64">
        <f t="shared" si="9"/>
        <v>227.619</v>
      </c>
      <c r="H24" s="64">
        <f t="shared" si="9"/>
        <v>254.92</v>
      </c>
      <c r="I24" s="18">
        <f t="shared" si="0"/>
        <v>45.718999999999994</v>
      </c>
      <c r="J24" s="19">
        <f t="shared" si="1"/>
        <v>125.13413963716327</v>
      </c>
      <c r="K24" s="18">
        <f t="shared" si="2"/>
        <v>-27.300999999999988</v>
      </c>
      <c r="L24" s="19">
        <f t="shared" si="3"/>
        <v>89.29036560489565</v>
      </c>
      <c r="M24" s="18">
        <f t="shared" si="4"/>
        <v>107.507</v>
      </c>
      <c r="N24" s="11"/>
      <c r="O24" s="11"/>
      <c r="P24" s="11"/>
      <c r="Q24" s="11"/>
      <c r="R24" s="31">
        <v>6.87</v>
      </c>
      <c r="S24" s="22">
        <f t="shared" si="5"/>
        <v>73.119</v>
      </c>
      <c r="T24" s="11"/>
      <c r="U24" s="11"/>
    </row>
    <row r="25" spans="1:21" ht="38.25">
      <c r="A25" s="71" t="s">
        <v>79</v>
      </c>
      <c r="B25" s="65" t="s">
        <v>80</v>
      </c>
      <c r="C25" s="17">
        <v>922</v>
      </c>
      <c r="D25" s="17">
        <v>90.4</v>
      </c>
      <c r="E25" s="56">
        <v>51.951</v>
      </c>
      <c r="F25" s="56"/>
      <c r="G25" s="56">
        <v>98.314</v>
      </c>
      <c r="H25" s="56">
        <v>155.885</v>
      </c>
      <c r="I25" s="18">
        <f t="shared" si="0"/>
        <v>7.913999999999987</v>
      </c>
      <c r="J25" s="19">
        <f t="shared" si="1"/>
        <v>108.75442477876105</v>
      </c>
      <c r="K25" s="18">
        <f t="shared" si="2"/>
        <v>-57.571</v>
      </c>
      <c r="L25" s="19">
        <f t="shared" si="3"/>
        <v>63.06828751964589</v>
      </c>
      <c r="M25" s="18">
        <f t="shared" si="4"/>
        <v>46.36299999999999</v>
      </c>
      <c r="N25" s="11"/>
      <c r="O25" s="11"/>
      <c r="P25" s="11"/>
      <c r="Q25" s="11"/>
      <c r="R25" s="31">
        <v>39.445</v>
      </c>
      <c r="S25" s="22">
        <f t="shared" si="5"/>
        <v>68.06200000000001</v>
      </c>
      <c r="T25" s="11"/>
      <c r="U25" s="11"/>
    </row>
    <row r="26" spans="1:21" ht="39.75" customHeight="1">
      <c r="A26" s="71" t="s">
        <v>81</v>
      </c>
      <c r="B26" s="65" t="s">
        <v>82</v>
      </c>
      <c r="C26" s="17">
        <v>608</v>
      </c>
      <c r="D26" s="17">
        <v>91.5</v>
      </c>
      <c r="E26" s="17">
        <v>68.161</v>
      </c>
      <c r="F26" s="17"/>
      <c r="G26" s="17">
        <v>129.305</v>
      </c>
      <c r="H26" s="56">
        <v>99.035</v>
      </c>
      <c r="I26" s="18">
        <f t="shared" si="0"/>
        <v>37.80500000000001</v>
      </c>
      <c r="J26" s="19">
        <f t="shared" si="1"/>
        <v>141.3169398907104</v>
      </c>
      <c r="K26" s="18">
        <f t="shared" si="2"/>
        <v>30.27000000000001</v>
      </c>
      <c r="L26" s="19">
        <f t="shared" si="3"/>
        <v>130.56495178472258</v>
      </c>
      <c r="M26" s="18">
        <f t="shared" si="4"/>
        <v>61.144000000000005</v>
      </c>
      <c r="N26" s="11"/>
      <c r="O26" s="11"/>
      <c r="P26" s="11"/>
      <c r="Q26" s="11"/>
      <c r="R26" s="31"/>
      <c r="S26" s="22"/>
      <c r="T26" s="11"/>
      <c r="U26" s="11"/>
    </row>
    <row r="27" spans="1:21" ht="38.25" customHeight="1">
      <c r="A27" s="65">
        <v>14060100</v>
      </c>
      <c r="B27" s="65" t="s">
        <v>29</v>
      </c>
      <c r="C27" s="56">
        <v>13</v>
      </c>
      <c r="D27" s="56">
        <v>1.5</v>
      </c>
      <c r="E27" s="17">
        <v>1.047</v>
      </c>
      <c r="F27" s="17"/>
      <c r="G27" s="17">
        <v>2.013</v>
      </c>
      <c r="H27" s="17">
        <v>2.719</v>
      </c>
      <c r="I27" s="18">
        <f t="shared" si="0"/>
        <v>0.5129999999999999</v>
      </c>
      <c r="J27" s="19">
        <f t="shared" si="1"/>
        <v>134.2</v>
      </c>
      <c r="K27" s="18">
        <f t="shared" si="2"/>
        <v>-0.706</v>
      </c>
      <c r="L27" s="19">
        <f t="shared" si="3"/>
        <v>74.03457153365208</v>
      </c>
      <c r="M27" s="18">
        <f t="shared" si="4"/>
        <v>0.966</v>
      </c>
      <c r="N27" s="11"/>
      <c r="O27" s="11"/>
      <c r="P27" s="11"/>
      <c r="Q27" s="11"/>
      <c r="R27" s="31"/>
      <c r="S27" s="22"/>
      <c r="T27" s="11"/>
      <c r="U27" s="11"/>
    </row>
    <row r="28" spans="1:21" ht="20.25">
      <c r="A28" s="65">
        <v>16010000</v>
      </c>
      <c r="B28" s="65" t="s">
        <v>30</v>
      </c>
      <c r="C28" s="18">
        <f aca="true" t="shared" si="10" ref="C28:H28">SUM(C30:C36)</f>
        <v>1172.4</v>
      </c>
      <c r="D28" s="18">
        <f t="shared" si="10"/>
        <v>180</v>
      </c>
      <c r="E28" s="18">
        <f t="shared" si="10"/>
        <v>90.87499999999999</v>
      </c>
      <c r="F28" s="18">
        <f t="shared" si="10"/>
        <v>0</v>
      </c>
      <c r="G28" s="18">
        <f t="shared" si="10"/>
        <v>167.289</v>
      </c>
      <c r="H28" s="18">
        <f t="shared" si="10"/>
        <v>223.62200000000004</v>
      </c>
      <c r="I28" s="18">
        <f t="shared" si="0"/>
        <v>-12.711000000000013</v>
      </c>
      <c r="J28" s="19">
        <f t="shared" si="1"/>
        <v>92.93833333333332</v>
      </c>
      <c r="K28" s="18">
        <f t="shared" si="2"/>
        <v>-56.333000000000055</v>
      </c>
      <c r="L28" s="19">
        <f t="shared" si="3"/>
        <v>74.80882918496388</v>
      </c>
      <c r="M28" s="18">
        <f t="shared" si="4"/>
        <v>76.414</v>
      </c>
      <c r="N28" s="11"/>
      <c r="O28" s="11"/>
      <c r="P28" s="11"/>
      <c r="Q28" s="11"/>
      <c r="R28" s="31">
        <v>0.903</v>
      </c>
      <c r="S28" s="22">
        <f aca="true" t="shared" si="11" ref="S28:S37">M27-R28</f>
        <v>0.06299999999999994</v>
      </c>
      <c r="T28" s="11"/>
      <c r="U28" s="11"/>
    </row>
    <row r="29" spans="1:21" ht="20.25">
      <c r="A29" s="65"/>
      <c r="B29" s="65" t="s">
        <v>31</v>
      </c>
      <c r="C29" s="20"/>
      <c r="D29" s="20"/>
      <c r="E29" s="17"/>
      <c r="F29" s="17"/>
      <c r="G29" s="17"/>
      <c r="H29" s="17"/>
      <c r="I29" s="18">
        <f t="shared" si="0"/>
        <v>0</v>
      </c>
      <c r="J29" s="19"/>
      <c r="K29" s="18"/>
      <c r="L29" s="19"/>
      <c r="M29" s="18">
        <f t="shared" si="4"/>
        <v>0</v>
      </c>
      <c r="N29" s="11"/>
      <c r="O29" s="11"/>
      <c r="P29" s="11"/>
      <c r="Q29" s="11"/>
      <c r="R29" s="29">
        <f>SUM(R31:R37)</f>
        <v>65.275</v>
      </c>
      <c r="S29" s="22">
        <f t="shared" si="11"/>
        <v>11.138999999999996</v>
      </c>
      <c r="T29" s="11"/>
      <c r="U29" s="11"/>
    </row>
    <row r="30" spans="1:21" ht="20.25">
      <c r="A30" s="65">
        <v>16010100</v>
      </c>
      <c r="B30" s="65" t="s">
        <v>32</v>
      </c>
      <c r="C30" s="17">
        <v>6</v>
      </c>
      <c r="D30" s="17">
        <v>0.93</v>
      </c>
      <c r="E30" s="17">
        <v>1.003</v>
      </c>
      <c r="F30" s="17"/>
      <c r="G30" s="17">
        <v>1.195</v>
      </c>
      <c r="H30" s="17">
        <v>0.777</v>
      </c>
      <c r="I30" s="18">
        <f t="shared" si="0"/>
        <v>0.265</v>
      </c>
      <c r="J30" s="19">
        <f t="shared" si="1"/>
        <v>128.49462365591398</v>
      </c>
      <c r="K30" s="18">
        <f aca="true" t="shared" si="12" ref="K30:K49">G30-H30</f>
        <v>0.41800000000000004</v>
      </c>
      <c r="L30" s="19">
        <f aca="true" t="shared" si="13" ref="L30:L47">G30/H30*100</f>
        <v>153.7966537966538</v>
      </c>
      <c r="M30" s="18">
        <f t="shared" si="4"/>
        <v>0.19200000000000017</v>
      </c>
      <c r="N30" s="11"/>
      <c r="O30" s="11"/>
      <c r="P30" s="11"/>
      <c r="Q30" s="11"/>
      <c r="R30" s="31"/>
      <c r="S30" s="22">
        <f t="shared" si="11"/>
        <v>0</v>
      </c>
      <c r="T30" s="11"/>
      <c r="U30" s="11"/>
    </row>
    <row r="31" spans="1:21" ht="20.25">
      <c r="A31" s="65">
        <v>16010200</v>
      </c>
      <c r="B31" s="65" t="s">
        <v>33</v>
      </c>
      <c r="C31" s="17">
        <v>240</v>
      </c>
      <c r="D31" s="17">
        <v>36.85</v>
      </c>
      <c r="E31" s="17">
        <v>22.398</v>
      </c>
      <c r="F31" s="17"/>
      <c r="G31" s="17">
        <v>36.371</v>
      </c>
      <c r="H31" s="17">
        <v>50.204</v>
      </c>
      <c r="I31" s="18">
        <f t="shared" si="0"/>
        <v>-0.4789999999999992</v>
      </c>
      <c r="J31" s="19">
        <f t="shared" si="1"/>
        <v>98.70013568521031</v>
      </c>
      <c r="K31" s="18">
        <f t="shared" si="12"/>
        <v>-13.832999999999998</v>
      </c>
      <c r="L31" s="19">
        <f t="shared" si="13"/>
        <v>72.44641861206279</v>
      </c>
      <c r="M31" s="18">
        <f t="shared" si="4"/>
        <v>13.973000000000003</v>
      </c>
      <c r="N31" s="11"/>
      <c r="O31" s="11"/>
      <c r="P31" s="11"/>
      <c r="Q31" s="11"/>
      <c r="R31" s="31">
        <v>0.258</v>
      </c>
      <c r="S31" s="22">
        <f t="shared" si="11"/>
        <v>-0.06599999999999984</v>
      </c>
      <c r="T31" s="11"/>
      <c r="U31" s="11"/>
    </row>
    <row r="32" spans="1:21" ht="20.25">
      <c r="A32" s="65">
        <v>16010400</v>
      </c>
      <c r="B32" s="72" t="s">
        <v>71</v>
      </c>
      <c r="C32" s="17">
        <v>26</v>
      </c>
      <c r="D32" s="17">
        <v>3.99</v>
      </c>
      <c r="E32" s="17">
        <v>5.237</v>
      </c>
      <c r="F32" s="17"/>
      <c r="G32" s="17">
        <v>8.522</v>
      </c>
      <c r="H32" s="17">
        <v>3.407</v>
      </c>
      <c r="I32" s="18">
        <f t="shared" si="0"/>
        <v>4.532</v>
      </c>
      <c r="J32" s="19">
        <f t="shared" si="1"/>
        <v>213.58395989974937</v>
      </c>
      <c r="K32" s="18">
        <f t="shared" si="12"/>
        <v>5.115</v>
      </c>
      <c r="L32" s="19">
        <f t="shared" si="13"/>
        <v>250.13208100968595</v>
      </c>
      <c r="M32" s="18">
        <f t="shared" si="4"/>
        <v>3.285</v>
      </c>
      <c r="N32" s="11"/>
      <c r="O32" s="11"/>
      <c r="P32" s="11"/>
      <c r="Q32" s="11"/>
      <c r="R32" s="31">
        <v>19.937</v>
      </c>
      <c r="S32" s="22">
        <f t="shared" si="11"/>
        <v>-5.963999999999999</v>
      </c>
      <c r="T32" s="11"/>
      <c r="U32" s="11"/>
    </row>
    <row r="33" spans="1:21" ht="20.25">
      <c r="A33" s="65">
        <v>16010500</v>
      </c>
      <c r="B33" s="65" t="s">
        <v>34</v>
      </c>
      <c r="C33" s="17">
        <v>890</v>
      </c>
      <c r="D33" s="17">
        <v>136.77</v>
      </c>
      <c r="E33" s="17">
        <v>59.521</v>
      </c>
      <c r="F33" s="17"/>
      <c r="G33" s="17">
        <v>117.971</v>
      </c>
      <c r="H33" s="17">
        <v>167.247</v>
      </c>
      <c r="I33" s="18">
        <f t="shared" si="0"/>
        <v>-18.799000000000007</v>
      </c>
      <c r="J33" s="19">
        <f t="shared" si="1"/>
        <v>86.255026687139</v>
      </c>
      <c r="K33" s="18">
        <f t="shared" si="12"/>
        <v>-49.27600000000001</v>
      </c>
      <c r="L33" s="19">
        <f t="shared" si="13"/>
        <v>70.53699020012316</v>
      </c>
      <c r="M33" s="18">
        <f t="shared" si="4"/>
        <v>58.45</v>
      </c>
      <c r="N33" s="11"/>
      <c r="O33" s="11"/>
      <c r="P33" s="11"/>
      <c r="Q33" s="11"/>
      <c r="R33" s="31">
        <v>1.738</v>
      </c>
      <c r="S33" s="22">
        <f t="shared" si="11"/>
        <v>1.5470000000000002</v>
      </c>
      <c r="T33" s="11"/>
      <c r="U33" s="11"/>
    </row>
    <row r="34" spans="1:21" ht="20.25">
      <c r="A34" s="65">
        <v>16010600</v>
      </c>
      <c r="B34" s="65" t="s">
        <v>35</v>
      </c>
      <c r="C34" s="17">
        <v>0.4</v>
      </c>
      <c r="D34" s="17"/>
      <c r="E34" s="17">
        <v>0.026</v>
      </c>
      <c r="F34" s="17"/>
      <c r="G34" s="17">
        <v>0.03</v>
      </c>
      <c r="H34" s="17">
        <v>0.02</v>
      </c>
      <c r="I34" s="18">
        <f t="shared" si="0"/>
        <v>0.03</v>
      </c>
      <c r="J34" s="19"/>
      <c r="K34" s="18">
        <f t="shared" si="12"/>
        <v>0.009999999999999998</v>
      </c>
      <c r="L34" s="19">
        <f t="shared" si="13"/>
        <v>150</v>
      </c>
      <c r="M34" s="18">
        <f t="shared" si="4"/>
        <v>0.004</v>
      </c>
      <c r="N34" s="11"/>
      <c r="O34" s="11"/>
      <c r="P34" s="11"/>
      <c r="Q34" s="11"/>
      <c r="R34" s="31">
        <v>42.662</v>
      </c>
      <c r="S34" s="22">
        <f t="shared" si="11"/>
        <v>15.788000000000004</v>
      </c>
      <c r="T34" s="11"/>
      <c r="U34" s="11"/>
    </row>
    <row r="35" spans="1:21" ht="38.25">
      <c r="A35" s="65">
        <v>16011300</v>
      </c>
      <c r="B35" s="73" t="s">
        <v>72</v>
      </c>
      <c r="C35" s="17">
        <v>3</v>
      </c>
      <c r="D35" s="17">
        <v>0.39</v>
      </c>
      <c r="E35" s="17">
        <v>1.5</v>
      </c>
      <c r="F35" s="17"/>
      <c r="G35" s="17">
        <v>1.5</v>
      </c>
      <c r="H35" s="17"/>
      <c r="I35" s="18">
        <f t="shared" si="0"/>
        <v>1.1099999999999999</v>
      </c>
      <c r="J35" s="19">
        <f t="shared" si="1"/>
        <v>384.6153846153846</v>
      </c>
      <c r="K35" s="18">
        <f t="shared" si="12"/>
        <v>1.5</v>
      </c>
      <c r="L35" s="19" t="e">
        <f t="shared" si="13"/>
        <v>#DIV/0!</v>
      </c>
      <c r="M35" s="18">
        <f t="shared" si="4"/>
        <v>0</v>
      </c>
      <c r="N35" s="11"/>
      <c r="O35" s="11"/>
      <c r="P35" s="11"/>
      <c r="Q35" s="11"/>
      <c r="R35" s="31"/>
      <c r="S35" s="22">
        <f t="shared" si="11"/>
        <v>0.004</v>
      </c>
      <c r="T35" s="11"/>
      <c r="U35" s="11"/>
    </row>
    <row r="36" spans="1:21" ht="42" customHeight="1">
      <c r="A36" s="65">
        <v>16011500</v>
      </c>
      <c r="B36" s="67" t="s">
        <v>70</v>
      </c>
      <c r="C36" s="17">
        <v>7</v>
      </c>
      <c r="D36" s="17">
        <v>1.07</v>
      </c>
      <c r="E36" s="17">
        <v>1.19</v>
      </c>
      <c r="F36" s="17"/>
      <c r="G36" s="17">
        <v>1.7</v>
      </c>
      <c r="H36" s="17">
        <v>1.967</v>
      </c>
      <c r="I36" s="18">
        <f t="shared" si="0"/>
        <v>0.6299999999999999</v>
      </c>
      <c r="J36" s="19">
        <f t="shared" si="1"/>
        <v>158.87850467289718</v>
      </c>
      <c r="K36" s="18">
        <f t="shared" si="12"/>
        <v>-0.2670000000000001</v>
      </c>
      <c r="L36" s="19">
        <f t="shared" si="13"/>
        <v>86.4260294865277</v>
      </c>
      <c r="M36" s="18">
        <f t="shared" si="4"/>
        <v>0.51</v>
      </c>
      <c r="N36" s="11"/>
      <c r="O36" s="11"/>
      <c r="P36" s="11"/>
      <c r="Q36" s="11"/>
      <c r="R36" s="31"/>
      <c r="S36" s="22">
        <f t="shared" si="11"/>
        <v>0</v>
      </c>
      <c r="T36" s="11"/>
      <c r="U36" s="11"/>
    </row>
    <row r="37" spans="1:21" ht="38.25">
      <c r="A37" s="74">
        <v>16040100</v>
      </c>
      <c r="B37" s="75" t="s">
        <v>36</v>
      </c>
      <c r="C37" s="56"/>
      <c r="D37" s="56"/>
      <c r="E37" s="56"/>
      <c r="F37" s="56"/>
      <c r="G37" s="56">
        <v>0.549</v>
      </c>
      <c r="H37" s="56">
        <v>0.34</v>
      </c>
      <c r="I37" s="18">
        <f t="shared" si="0"/>
        <v>0.549</v>
      </c>
      <c r="J37" s="19"/>
      <c r="K37" s="57">
        <f t="shared" si="12"/>
        <v>0.20900000000000002</v>
      </c>
      <c r="L37" s="58">
        <f t="shared" si="13"/>
        <v>161.47058823529412</v>
      </c>
      <c r="M37" s="18">
        <f t="shared" si="4"/>
        <v>0.549</v>
      </c>
      <c r="N37" s="11"/>
      <c r="O37" s="11"/>
      <c r="P37" s="11"/>
      <c r="Q37" s="11"/>
      <c r="R37" s="31">
        <v>0.68</v>
      </c>
      <c r="S37" s="22">
        <f t="shared" si="11"/>
        <v>-0.17000000000000004</v>
      </c>
      <c r="T37" s="11"/>
      <c r="U37" s="11"/>
    </row>
    <row r="38" spans="1:21" s="63" customFormat="1" ht="75.75">
      <c r="A38" s="65">
        <v>21010300</v>
      </c>
      <c r="B38" s="67" t="s">
        <v>37</v>
      </c>
      <c r="C38" s="17">
        <v>23</v>
      </c>
      <c r="D38" s="17">
        <v>4</v>
      </c>
      <c r="E38" s="17"/>
      <c r="F38" s="17"/>
      <c r="G38" s="17">
        <v>9.711</v>
      </c>
      <c r="H38" s="17">
        <v>6.236</v>
      </c>
      <c r="I38" s="18">
        <f t="shared" si="0"/>
        <v>5.711</v>
      </c>
      <c r="J38" s="19">
        <f t="shared" si="1"/>
        <v>242.775</v>
      </c>
      <c r="K38" s="18">
        <f t="shared" si="12"/>
        <v>3.4750000000000005</v>
      </c>
      <c r="L38" s="19">
        <f t="shared" si="13"/>
        <v>155.72482360487493</v>
      </c>
      <c r="M38" s="18">
        <f t="shared" si="4"/>
        <v>9.711</v>
      </c>
      <c r="N38" s="60"/>
      <c r="O38" s="60"/>
      <c r="P38" s="60"/>
      <c r="Q38" s="60"/>
      <c r="R38" s="61"/>
      <c r="S38" s="62"/>
      <c r="T38" s="60"/>
      <c r="U38" s="60"/>
    </row>
    <row r="39" spans="1:21" ht="38.25" hidden="1">
      <c r="A39" s="65">
        <v>21040000</v>
      </c>
      <c r="B39" s="67" t="s">
        <v>38</v>
      </c>
      <c r="C39" s="17"/>
      <c r="D39" s="17"/>
      <c r="E39" s="17"/>
      <c r="F39" s="17"/>
      <c r="G39" s="17"/>
      <c r="H39" s="17"/>
      <c r="I39" s="18">
        <f t="shared" si="0"/>
        <v>0</v>
      </c>
      <c r="J39" s="19" t="e">
        <f t="shared" si="1"/>
        <v>#DIV/0!</v>
      </c>
      <c r="K39" s="18">
        <f t="shared" si="12"/>
        <v>0</v>
      </c>
      <c r="L39" s="19" t="e">
        <f t="shared" si="13"/>
        <v>#DIV/0!</v>
      </c>
      <c r="M39" s="18">
        <f t="shared" si="4"/>
        <v>0</v>
      </c>
      <c r="N39" s="11"/>
      <c r="O39" s="11"/>
      <c r="P39" s="11"/>
      <c r="Q39" s="11"/>
      <c r="R39" s="31">
        <v>2.279</v>
      </c>
      <c r="S39" s="22">
        <f>M38-R39</f>
        <v>7.432</v>
      </c>
      <c r="T39" s="11"/>
      <c r="U39" s="11"/>
    </row>
    <row r="40" spans="1:21" ht="20.25">
      <c r="A40" s="65">
        <v>14060900</v>
      </c>
      <c r="B40" s="67" t="s">
        <v>39</v>
      </c>
      <c r="C40" s="17"/>
      <c r="D40" s="17"/>
      <c r="E40" s="17">
        <v>0.043</v>
      </c>
      <c r="F40" s="17"/>
      <c r="G40" s="17"/>
      <c r="H40" s="17">
        <v>1.987</v>
      </c>
      <c r="I40" s="18">
        <f t="shared" si="0"/>
        <v>0</v>
      </c>
      <c r="J40" s="19"/>
      <c r="K40" s="18">
        <f t="shared" si="12"/>
        <v>-1.987</v>
      </c>
      <c r="L40" s="19"/>
      <c r="M40" s="18">
        <f t="shared" si="4"/>
        <v>-0.043</v>
      </c>
      <c r="N40" s="11"/>
      <c r="O40" s="11"/>
      <c r="P40" s="11"/>
      <c r="Q40" s="11"/>
      <c r="R40" s="31"/>
      <c r="S40" s="22"/>
      <c r="T40" s="11"/>
      <c r="U40" s="11"/>
    </row>
    <row r="41" spans="1:21" ht="20.25">
      <c r="A41" s="65">
        <v>21080500</v>
      </c>
      <c r="B41" s="67" t="s">
        <v>40</v>
      </c>
      <c r="C41" s="17"/>
      <c r="D41" s="17"/>
      <c r="E41" s="17"/>
      <c r="F41" s="17"/>
      <c r="G41" s="17">
        <v>1.766</v>
      </c>
      <c r="H41" s="17">
        <v>0.17</v>
      </c>
      <c r="I41" s="18">
        <f t="shared" si="0"/>
        <v>1.766</v>
      </c>
      <c r="J41" s="19"/>
      <c r="K41" s="18">
        <f t="shared" si="12"/>
        <v>1.596</v>
      </c>
      <c r="L41" s="19">
        <f t="shared" si="13"/>
        <v>1038.8235294117646</v>
      </c>
      <c r="M41" s="18">
        <f t="shared" si="4"/>
        <v>1.766</v>
      </c>
      <c r="N41" s="11"/>
      <c r="O41" s="11"/>
      <c r="P41" s="11"/>
      <c r="Q41" s="11"/>
      <c r="R41" s="31">
        <v>0.34</v>
      </c>
      <c r="S41" s="22">
        <f aca="true" t="shared" si="14" ref="S41:S48">M40-R41</f>
        <v>-0.383</v>
      </c>
      <c r="T41" s="11"/>
      <c r="U41" s="11"/>
    </row>
    <row r="42" spans="1:21" ht="38.25">
      <c r="A42" s="65">
        <v>22080401</v>
      </c>
      <c r="B42" s="76" t="s">
        <v>41</v>
      </c>
      <c r="C42" s="17">
        <v>165</v>
      </c>
      <c r="D42" s="17">
        <v>40</v>
      </c>
      <c r="E42" s="17">
        <v>30</v>
      </c>
      <c r="F42" s="17"/>
      <c r="G42" s="17">
        <v>40</v>
      </c>
      <c r="H42" s="17">
        <v>15.087</v>
      </c>
      <c r="I42" s="18">
        <f t="shared" si="0"/>
        <v>0</v>
      </c>
      <c r="J42" s="19">
        <f t="shared" si="1"/>
        <v>100</v>
      </c>
      <c r="K42" s="18">
        <f t="shared" si="12"/>
        <v>24.913</v>
      </c>
      <c r="L42" s="19">
        <f t="shared" si="13"/>
        <v>265.12891893683303</v>
      </c>
      <c r="M42" s="18">
        <f t="shared" si="4"/>
        <v>10</v>
      </c>
      <c r="N42" s="11"/>
      <c r="O42" s="11"/>
      <c r="P42" s="11"/>
      <c r="Q42" s="11"/>
      <c r="R42" s="31">
        <v>3.466</v>
      </c>
      <c r="S42" s="22">
        <f t="shared" si="14"/>
        <v>-1.7000000000000002</v>
      </c>
      <c r="T42" s="11"/>
      <c r="U42" s="11"/>
    </row>
    <row r="43" spans="1:21" ht="39.75" customHeight="1">
      <c r="A43" s="65">
        <v>24060300</v>
      </c>
      <c r="B43" s="65" t="s">
        <v>40</v>
      </c>
      <c r="C43" s="17">
        <v>10</v>
      </c>
      <c r="D43" s="17">
        <v>5</v>
      </c>
      <c r="E43" s="17"/>
      <c r="F43" s="17"/>
      <c r="G43" s="17">
        <v>0.555</v>
      </c>
      <c r="H43" s="17">
        <v>10.099</v>
      </c>
      <c r="I43" s="18">
        <f t="shared" si="0"/>
        <v>-4.445</v>
      </c>
      <c r="J43" s="19">
        <f t="shared" si="1"/>
        <v>11.100000000000001</v>
      </c>
      <c r="K43" s="18">
        <f t="shared" si="12"/>
        <v>-9.544</v>
      </c>
      <c r="L43" s="19">
        <f t="shared" si="13"/>
        <v>5.495593623131004</v>
      </c>
      <c r="M43" s="18">
        <f t="shared" si="4"/>
        <v>0.555</v>
      </c>
      <c r="N43" s="11"/>
      <c r="O43" s="11"/>
      <c r="P43" s="11"/>
      <c r="Q43" s="11"/>
      <c r="R43" s="31">
        <v>3.225</v>
      </c>
      <c r="S43" s="22">
        <f t="shared" si="14"/>
        <v>6.775</v>
      </c>
      <c r="T43" s="11"/>
      <c r="U43" s="11"/>
    </row>
    <row r="44" spans="1:21" ht="20.25">
      <c r="A44" s="66"/>
      <c r="B44" s="66" t="s">
        <v>23</v>
      </c>
      <c r="C44" s="23">
        <f>C20</f>
        <v>3213.4</v>
      </c>
      <c r="D44" s="23">
        <f>D20</f>
        <v>507.4</v>
      </c>
      <c r="E44" s="23">
        <f>E20</f>
        <v>242.47299999999998</v>
      </c>
      <c r="F44" s="23"/>
      <c r="G44" s="23">
        <f>G20</f>
        <v>570.2109999999998</v>
      </c>
      <c r="H44" s="23">
        <f>H20</f>
        <v>559.664</v>
      </c>
      <c r="I44" s="18">
        <f t="shared" si="0"/>
        <v>62.81099999999981</v>
      </c>
      <c r="J44" s="19">
        <f t="shared" si="1"/>
        <v>112.37899093417418</v>
      </c>
      <c r="K44" s="23">
        <f t="shared" si="12"/>
        <v>10.546999999999798</v>
      </c>
      <c r="L44" s="24">
        <f t="shared" si="13"/>
        <v>101.88452357128558</v>
      </c>
      <c r="M44" s="18">
        <f t="shared" si="4"/>
        <v>327.73799999999983</v>
      </c>
      <c r="N44" s="11"/>
      <c r="O44" s="11"/>
      <c r="P44" s="11"/>
      <c r="Q44" s="11"/>
      <c r="R44" s="31">
        <v>-0.001</v>
      </c>
      <c r="S44" s="22">
        <f t="shared" si="14"/>
        <v>0.556</v>
      </c>
      <c r="T44" s="11"/>
      <c r="U44" s="11"/>
    </row>
    <row r="45" spans="1:21" ht="26.25">
      <c r="A45" s="94"/>
      <c r="B45" s="94" t="s">
        <v>42</v>
      </c>
      <c r="C45" s="95">
        <f aca="true" t="shared" si="15" ref="C45:H45">C19+C44</f>
        <v>24797.4</v>
      </c>
      <c r="D45" s="95">
        <f t="shared" si="15"/>
        <v>3364.51</v>
      </c>
      <c r="E45" s="116">
        <f t="shared" si="15"/>
        <v>1723.649</v>
      </c>
      <c r="F45" s="95">
        <f t="shared" si="15"/>
        <v>0</v>
      </c>
      <c r="G45" s="95">
        <f t="shared" si="15"/>
        <v>3683.828</v>
      </c>
      <c r="H45" s="95">
        <f t="shared" si="15"/>
        <v>4355.718</v>
      </c>
      <c r="I45" s="18">
        <f t="shared" si="0"/>
        <v>319.31799999999976</v>
      </c>
      <c r="J45" s="19">
        <f t="shared" si="1"/>
        <v>109.49077280198306</v>
      </c>
      <c r="K45" s="95">
        <f t="shared" si="12"/>
        <v>-671.8899999999999</v>
      </c>
      <c r="L45" s="96">
        <f t="shared" si="13"/>
        <v>84.57452938872535</v>
      </c>
      <c r="M45" s="18">
        <f t="shared" si="4"/>
        <v>1960.179</v>
      </c>
      <c r="N45" s="11"/>
      <c r="O45" s="11"/>
      <c r="P45" s="11"/>
      <c r="Q45" s="11"/>
      <c r="R45" s="25">
        <f>R21</f>
        <v>127.65199999999999</v>
      </c>
      <c r="S45" s="26">
        <f t="shared" si="14"/>
        <v>200.08599999999984</v>
      </c>
      <c r="T45" s="11"/>
      <c r="U45" s="11"/>
    </row>
    <row r="46" spans="1:21" s="98" customFormat="1" ht="26.25">
      <c r="A46" s="66">
        <v>41020000</v>
      </c>
      <c r="B46" s="66" t="s">
        <v>43</v>
      </c>
      <c r="C46" s="23">
        <f>SUM(C47:C49)</f>
        <v>5414.5</v>
      </c>
      <c r="D46" s="23">
        <f>SUM(D47:D49)</f>
        <v>902.416</v>
      </c>
      <c r="E46" s="113">
        <f>SUM(E47:E49)</f>
        <v>379.031</v>
      </c>
      <c r="F46" s="23">
        <f>SUM(F47:F49)</f>
        <v>0</v>
      </c>
      <c r="G46" s="23">
        <f>SUM(G47:G49)</f>
        <v>884.842</v>
      </c>
      <c r="H46" s="23">
        <f>H47+H49+H50+H51</f>
        <v>1598.844</v>
      </c>
      <c r="I46" s="18">
        <f t="shared" si="0"/>
        <v>-17.57400000000007</v>
      </c>
      <c r="J46" s="19">
        <f t="shared" si="1"/>
        <v>98.05256112480274</v>
      </c>
      <c r="K46" s="23">
        <f t="shared" si="12"/>
        <v>-714.0020000000001</v>
      </c>
      <c r="L46" s="24">
        <f t="shared" si="13"/>
        <v>55.34261003575083</v>
      </c>
      <c r="M46" s="18">
        <f t="shared" si="4"/>
        <v>505.811</v>
      </c>
      <c r="N46" s="97"/>
      <c r="O46" s="97"/>
      <c r="P46" s="97"/>
      <c r="Q46" s="97"/>
      <c r="R46" s="95">
        <f>R20+R45</f>
        <v>816.6949999999999</v>
      </c>
      <c r="S46" s="96">
        <f t="shared" si="14"/>
        <v>1143.4840000000002</v>
      </c>
      <c r="T46" s="97"/>
      <c r="U46" s="97"/>
    </row>
    <row r="47" spans="1:51" ht="38.25">
      <c r="A47" s="66">
        <v>41020100</v>
      </c>
      <c r="B47" s="76" t="s">
        <v>44</v>
      </c>
      <c r="C47" s="20">
        <v>5414.5</v>
      </c>
      <c r="D47" s="20">
        <v>902.416</v>
      </c>
      <c r="E47" s="115">
        <v>379.031</v>
      </c>
      <c r="F47" s="20"/>
      <c r="G47" s="20">
        <v>884.842</v>
      </c>
      <c r="H47" s="20">
        <v>1598.844</v>
      </c>
      <c r="I47" s="18">
        <f t="shared" si="0"/>
        <v>-17.57400000000007</v>
      </c>
      <c r="J47" s="19">
        <f t="shared" si="1"/>
        <v>98.05256112480274</v>
      </c>
      <c r="K47" s="18">
        <f t="shared" si="12"/>
        <v>-714.0020000000001</v>
      </c>
      <c r="L47" s="24">
        <f t="shared" si="13"/>
        <v>55.34261003575083</v>
      </c>
      <c r="M47" s="18">
        <f t="shared" si="4"/>
        <v>505.811</v>
      </c>
      <c r="N47" s="32"/>
      <c r="O47" s="32"/>
      <c r="P47" s="32"/>
      <c r="Q47" s="32"/>
      <c r="R47" s="25">
        <f>SUM(R48:R50)</f>
        <v>0</v>
      </c>
      <c r="S47" s="26">
        <f t="shared" si="14"/>
        <v>505.811</v>
      </c>
      <c r="T47" s="32"/>
      <c r="U47" s="32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4"/>
      <c r="AS47" s="34"/>
      <c r="AT47" s="34"/>
      <c r="AU47" s="34"/>
      <c r="AV47" s="34"/>
      <c r="AW47" s="34"/>
      <c r="AX47" s="34"/>
      <c r="AY47" s="34"/>
    </row>
    <row r="48" spans="1:43" ht="40.5" customHeight="1" hidden="1">
      <c r="A48" s="66">
        <v>41020400</v>
      </c>
      <c r="B48" s="76" t="s">
        <v>93</v>
      </c>
      <c r="C48" s="20"/>
      <c r="D48" s="20"/>
      <c r="E48" s="115"/>
      <c r="F48" s="20"/>
      <c r="G48" s="18"/>
      <c r="H48" s="19"/>
      <c r="I48" s="18">
        <f t="shared" si="0"/>
        <v>0</v>
      </c>
      <c r="J48" s="19"/>
      <c r="K48" s="18">
        <f t="shared" si="12"/>
        <v>0</v>
      </c>
      <c r="L48" s="18"/>
      <c r="M48" s="18">
        <f t="shared" si="4"/>
        <v>0</v>
      </c>
      <c r="N48" s="32"/>
      <c r="O48" s="32"/>
      <c r="P48" s="32"/>
      <c r="Q48" s="32"/>
      <c r="R48" s="35"/>
      <c r="S48" s="22">
        <f t="shared" si="14"/>
        <v>505.811</v>
      </c>
      <c r="T48" s="32"/>
      <c r="U48" s="32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</row>
    <row r="49" spans="1:42" ht="66.75" customHeight="1">
      <c r="A49" s="65">
        <v>41020600</v>
      </c>
      <c r="B49" s="67" t="s">
        <v>45</v>
      </c>
      <c r="C49" s="17"/>
      <c r="D49" s="17"/>
      <c r="E49" s="112"/>
      <c r="F49" s="17"/>
      <c r="G49" s="17"/>
      <c r="H49" s="17"/>
      <c r="I49" s="18">
        <f t="shared" si="0"/>
        <v>0</v>
      </c>
      <c r="J49" s="19"/>
      <c r="K49" s="18">
        <f t="shared" si="12"/>
        <v>0</v>
      </c>
      <c r="L49" s="24"/>
      <c r="M49" s="18">
        <f t="shared" si="4"/>
        <v>0</v>
      </c>
      <c r="N49" s="32"/>
      <c r="O49" s="32"/>
      <c r="P49" s="32"/>
      <c r="Q49" s="35"/>
      <c r="R49" s="22"/>
      <c r="S49" s="32"/>
      <c r="T49" s="32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</row>
    <row r="50" spans="1:21" ht="93.75" customHeight="1">
      <c r="A50" s="65">
        <v>41020700</v>
      </c>
      <c r="B50" s="67" t="s">
        <v>102</v>
      </c>
      <c r="C50" s="17"/>
      <c r="D50" s="17"/>
      <c r="E50" s="112"/>
      <c r="F50" s="17"/>
      <c r="G50" s="18">
        <f>E50-C50</f>
        <v>0</v>
      </c>
      <c r="H50" s="19"/>
      <c r="I50" s="18"/>
      <c r="J50" s="24"/>
      <c r="K50" s="19"/>
      <c r="L50" s="18"/>
      <c r="M50" s="11"/>
      <c r="N50" s="11"/>
      <c r="O50" s="11"/>
      <c r="P50" s="11"/>
      <c r="Q50" s="11"/>
      <c r="R50" s="31"/>
      <c r="S50" s="22">
        <f>M49-R50</f>
        <v>0</v>
      </c>
      <c r="T50" s="11"/>
      <c r="U50" s="11"/>
    </row>
    <row r="51" spans="1:48" ht="159.75" customHeight="1">
      <c r="A51" s="65">
        <v>41021300</v>
      </c>
      <c r="B51" s="67" t="s">
        <v>94</v>
      </c>
      <c r="C51" s="17"/>
      <c r="D51" s="17"/>
      <c r="E51" s="112"/>
      <c r="F51" s="17"/>
      <c r="G51" s="18">
        <f>E51-C51</f>
        <v>0</v>
      </c>
      <c r="H51" s="19"/>
      <c r="I51" s="18"/>
      <c r="J51" s="24"/>
      <c r="K51" s="19"/>
      <c r="L51" s="18"/>
      <c r="M51" s="11"/>
      <c r="N51" s="11"/>
      <c r="O51" s="11"/>
      <c r="P51" s="11"/>
      <c r="Q51" s="31"/>
      <c r="R51" s="22"/>
      <c r="S51" s="11"/>
      <c r="T51" s="11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1:48" ht="69" customHeight="1">
      <c r="A52" s="65">
        <v>41030000</v>
      </c>
      <c r="B52" s="77" t="s">
        <v>46</v>
      </c>
      <c r="C52" s="23">
        <f>SUM(C53+C55+C58+C62+C70+C67+C65+C68+C71+C75+C72+C73+C77+C54+C66+C74+C69+C76)</f>
        <v>18198.916</v>
      </c>
      <c r="D52" s="23">
        <f>SUM(D53+D55+D58+D62+D70+D67+D65+D68+D71+D75+D72+D73+D77+D54+D66+D74+D69+D76+D78)</f>
        <v>3239.7820000000006</v>
      </c>
      <c r="E52" s="113">
        <f>SUM(E53+E55+E58+E62+E70+E67+E65+E68+E71+E75+E72+E73+E77+E54+E66+E74+E69+E76)</f>
        <v>814.4190000000001</v>
      </c>
      <c r="F52" s="23">
        <f>SUM(F53+F55+F58+F62+F70+F67+F65+F68+F71+F75+F72+F73+F77+F54+F66+F74+F69+F76)</f>
        <v>0</v>
      </c>
      <c r="G52" s="23">
        <f>SUM(G53+G55+G58+G62+G70+G67+G65+G68+G71+G75+G72+G73+G77+G54+G66+G74+G69+G76+G78)</f>
        <v>2198.8730000000005</v>
      </c>
      <c r="H52" s="23">
        <f>SUM(H53+H55+H58+H62+H70+H67+H65+H68+H71+H75+H72+H73+H77+H54+H66+H74+H69+H76)</f>
        <v>1038.098</v>
      </c>
      <c r="I52" s="18">
        <f aca="true" t="shared" si="16" ref="I52:I100">G52-D52</f>
        <v>-1040.909</v>
      </c>
      <c r="J52" s="19">
        <f aca="true" t="shared" si="17" ref="J52:J100">G52/D52*100</f>
        <v>67.87101724745678</v>
      </c>
      <c r="K52" s="23">
        <f aca="true" t="shared" si="18" ref="K52:K77">G52-H52</f>
        <v>1160.7750000000005</v>
      </c>
      <c r="L52" s="24">
        <f aca="true" t="shared" si="19" ref="L52:L77">G52/H52*100</f>
        <v>211.81747773331617</v>
      </c>
      <c r="M52" s="18">
        <f aca="true" t="shared" si="20" ref="M52:M77">G52-E52</f>
        <v>1384.4540000000004</v>
      </c>
      <c r="N52" s="11"/>
      <c r="O52" s="11"/>
      <c r="P52" s="11"/>
      <c r="Q52" s="31"/>
      <c r="R52" s="22"/>
      <c r="S52" s="11"/>
      <c r="T52" s="11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:49" ht="83.25" customHeight="1">
      <c r="A53" s="65">
        <v>41030601</v>
      </c>
      <c r="B53" s="78" t="s">
        <v>47</v>
      </c>
      <c r="C53" s="20">
        <v>10353.4</v>
      </c>
      <c r="D53" s="20">
        <v>2299.7</v>
      </c>
      <c r="E53" s="117">
        <v>482.019</v>
      </c>
      <c r="F53" s="59"/>
      <c r="G53" s="59">
        <v>1402.851</v>
      </c>
      <c r="H53" s="20">
        <v>586.4</v>
      </c>
      <c r="I53" s="18">
        <f t="shared" si="16"/>
        <v>-896.8489999999997</v>
      </c>
      <c r="J53" s="19">
        <f t="shared" si="17"/>
        <v>61.001478453711364</v>
      </c>
      <c r="K53" s="18">
        <f t="shared" si="18"/>
        <v>816.4510000000001</v>
      </c>
      <c r="L53" s="19">
        <f t="shared" si="19"/>
        <v>239.231070941337</v>
      </c>
      <c r="M53" s="18">
        <f t="shared" si="20"/>
        <v>920.8320000000001</v>
      </c>
      <c r="N53" s="36"/>
      <c r="O53" s="36"/>
      <c r="P53" s="36"/>
      <c r="Q53" s="36"/>
      <c r="R53" s="25" t="e">
        <f>R54+#REF!+R59+R63</f>
        <v>#REF!</v>
      </c>
      <c r="S53" s="26" t="e">
        <f>M52-R53</f>
        <v>#REF!</v>
      </c>
      <c r="T53" s="36"/>
      <c r="U53" s="36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</row>
    <row r="54" spans="1:49" ht="97.5" customHeight="1" hidden="1">
      <c r="A54" s="84">
        <v>41030700</v>
      </c>
      <c r="B54" s="78" t="s">
        <v>47</v>
      </c>
      <c r="C54" s="102"/>
      <c r="D54" s="102"/>
      <c r="E54" s="118"/>
      <c r="F54" s="100"/>
      <c r="G54" s="100"/>
      <c r="H54" s="100">
        <v>0</v>
      </c>
      <c r="I54" s="18">
        <f t="shared" si="16"/>
        <v>0</v>
      </c>
      <c r="J54" s="19" t="e">
        <f t="shared" si="17"/>
        <v>#DIV/0!</v>
      </c>
      <c r="K54" s="18">
        <f t="shared" si="18"/>
        <v>0</v>
      </c>
      <c r="L54" s="19" t="e">
        <f t="shared" si="19"/>
        <v>#DIV/0!</v>
      </c>
      <c r="M54" s="18">
        <f t="shared" si="20"/>
        <v>0</v>
      </c>
      <c r="N54" s="36"/>
      <c r="O54" s="36"/>
      <c r="P54" s="36"/>
      <c r="Q54" s="36"/>
      <c r="R54" s="13">
        <v>142.3</v>
      </c>
      <c r="S54" s="22">
        <f>M53-R54</f>
        <v>778.5320000000002</v>
      </c>
      <c r="T54" s="36"/>
      <c r="U54" s="36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</row>
    <row r="55" spans="1:49" ht="105.75" customHeight="1">
      <c r="A55" s="79">
        <v>41030801</v>
      </c>
      <c r="B55" s="80" t="s">
        <v>48</v>
      </c>
      <c r="C55" s="38">
        <f aca="true" t="shared" si="21" ref="C55:H55">C56+C57</f>
        <v>6262.3</v>
      </c>
      <c r="D55" s="38">
        <f t="shared" si="21"/>
        <v>804.4300000000001</v>
      </c>
      <c r="E55" s="118">
        <f t="shared" si="21"/>
        <v>328.7</v>
      </c>
      <c r="F55" s="38">
        <f t="shared" si="21"/>
        <v>0</v>
      </c>
      <c r="G55" s="38">
        <f t="shared" si="21"/>
        <v>716.0930000000001</v>
      </c>
      <c r="H55" s="38">
        <f t="shared" si="21"/>
        <v>369.137</v>
      </c>
      <c r="I55" s="18">
        <f t="shared" si="16"/>
        <v>-88.33699999999999</v>
      </c>
      <c r="J55" s="19">
        <f t="shared" si="17"/>
        <v>89.01868403714431</v>
      </c>
      <c r="K55" s="38">
        <f t="shared" si="18"/>
        <v>346.9560000000001</v>
      </c>
      <c r="L55" s="39">
        <f t="shared" si="19"/>
        <v>193.9911198281397</v>
      </c>
      <c r="M55" s="18">
        <f t="shared" si="20"/>
        <v>387.3930000000001</v>
      </c>
      <c r="N55" s="36"/>
      <c r="O55" s="36"/>
      <c r="P55" s="36"/>
      <c r="Q55" s="36"/>
      <c r="R55" s="13"/>
      <c r="S55" s="22"/>
      <c r="T55" s="36"/>
      <c r="U55" s="36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</row>
    <row r="56" spans="1:49" ht="42.75" customHeight="1">
      <c r="A56" s="81"/>
      <c r="B56" s="82" t="s">
        <v>49</v>
      </c>
      <c r="C56" s="40">
        <v>5262.3</v>
      </c>
      <c r="D56" s="40">
        <v>618.6</v>
      </c>
      <c r="E56" s="119">
        <v>215.6</v>
      </c>
      <c r="F56" s="40"/>
      <c r="G56" s="40">
        <v>511.932</v>
      </c>
      <c r="H56" s="40">
        <v>322.225</v>
      </c>
      <c r="I56" s="18">
        <f t="shared" si="16"/>
        <v>-106.668</v>
      </c>
      <c r="J56" s="19">
        <f t="shared" si="17"/>
        <v>82.75654704170708</v>
      </c>
      <c r="K56" s="41">
        <f t="shared" si="18"/>
        <v>189.707</v>
      </c>
      <c r="L56" s="42">
        <f t="shared" si="19"/>
        <v>158.87407867173556</v>
      </c>
      <c r="M56" s="18">
        <f t="shared" si="20"/>
        <v>296.332</v>
      </c>
      <c r="N56" s="36"/>
      <c r="O56" s="36"/>
      <c r="P56" s="36"/>
      <c r="Q56" s="36"/>
      <c r="R56" s="35"/>
      <c r="S56" s="22">
        <f aca="true" t="shared" si="22" ref="S56:S62">M55-R56</f>
        <v>387.3930000000001</v>
      </c>
      <c r="T56" s="36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</row>
    <row r="57" spans="1:49" ht="27.75" customHeight="1">
      <c r="A57" s="65"/>
      <c r="B57" s="83" t="s">
        <v>50</v>
      </c>
      <c r="C57" s="20">
        <v>1000</v>
      </c>
      <c r="D57" s="20">
        <v>185.83</v>
      </c>
      <c r="E57" s="115">
        <v>113.1</v>
      </c>
      <c r="F57" s="20"/>
      <c r="G57" s="20">
        <v>204.161</v>
      </c>
      <c r="H57" s="20">
        <v>46.912</v>
      </c>
      <c r="I57" s="18">
        <f t="shared" si="16"/>
        <v>18.33099999999999</v>
      </c>
      <c r="J57" s="19">
        <f t="shared" si="17"/>
        <v>109.86439218640693</v>
      </c>
      <c r="K57" s="41">
        <f t="shared" si="18"/>
        <v>157.249</v>
      </c>
      <c r="L57" s="42">
        <f t="shared" si="19"/>
        <v>435.199948840382</v>
      </c>
      <c r="M57" s="18">
        <f t="shared" si="20"/>
        <v>91.061</v>
      </c>
      <c r="N57" s="36"/>
      <c r="O57" s="36"/>
      <c r="P57" s="36"/>
      <c r="Q57" s="36"/>
      <c r="R57" s="13">
        <v>60.459</v>
      </c>
      <c r="S57" s="22">
        <f t="shared" si="22"/>
        <v>235.873</v>
      </c>
      <c r="T57" s="36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</row>
    <row r="58" spans="1:49" ht="93.75">
      <c r="A58" s="65">
        <v>41030901</v>
      </c>
      <c r="B58" s="80" t="s">
        <v>77</v>
      </c>
      <c r="C58" s="28">
        <f aca="true" t="shared" si="23" ref="C58:H58">SUM(C59:C61)</f>
        <v>742.5</v>
      </c>
      <c r="D58" s="28">
        <f t="shared" si="23"/>
        <v>117.6</v>
      </c>
      <c r="E58" s="112">
        <f t="shared" si="23"/>
        <v>0</v>
      </c>
      <c r="F58" s="28">
        <f t="shared" si="23"/>
        <v>0</v>
      </c>
      <c r="G58" s="28">
        <f t="shared" si="23"/>
        <v>68</v>
      </c>
      <c r="H58" s="28">
        <f t="shared" si="23"/>
        <v>44.9</v>
      </c>
      <c r="I58" s="18">
        <f t="shared" si="16"/>
        <v>-49.599999999999994</v>
      </c>
      <c r="J58" s="19">
        <f t="shared" si="17"/>
        <v>57.82312925170068</v>
      </c>
      <c r="K58" s="18">
        <f t="shared" si="18"/>
        <v>23.1</v>
      </c>
      <c r="L58" s="19">
        <f t="shared" si="19"/>
        <v>151.4476614699332</v>
      </c>
      <c r="M58" s="18">
        <f t="shared" si="20"/>
        <v>68</v>
      </c>
      <c r="N58" s="36"/>
      <c r="O58" s="36"/>
      <c r="P58" s="36"/>
      <c r="Q58" s="36"/>
      <c r="R58" s="13">
        <v>73</v>
      </c>
      <c r="S58" s="22">
        <f t="shared" si="22"/>
        <v>18.061000000000007</v>
      </c>
      <c r="T58" s="36"/>
      <c r="U58" s="36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</row>
    <row r="59" spans="1:21" ht="27" customHeight="1">
      <c r="A59" s="65"/>
      <c r="B59" s="83" t="s">
        <v>51</v>
      </c>
      <c r="C59" s="17">
        <v>250.4</v>
      </c>
      <c r="D59" s="17">
        <v>39.7</v>
      </c>
      <c r="E59" s="112"/>
      <c r="F59" s="17"/>
      <c r="G59" s="17">
        <v>29</v>
      </c>
      <c r="H59" s="17">
        <v>8.8</v>
      </c>
      <c r="I59" s="18">
        <f t="shared" si="16"/>
        <v>-10.700000000000003</v>
      </c>
      <c r="J59" s="19">
        <f t="shared" si="17"/>
        <v>73.04785894206549</v>
      </c>
      <c r="K59" s="18">
        <f t="shared" si="18"/>
        <v>20.2</v>
      </c>
      <c r="L59" s="19">
        <f t="shared" si="19"/>
        <v>329.5454545454545</v>
      </c>
      <c r="M59" s="18">
        <f t="shared" si="20"/>
        <v>29</v>
      </c>
      <c r="N59" s="11"/>
      <c r="O59" s="11"/>
      <c r="P59" s="11"/>
      <c r="Q59" s="11"/>
      <c r="R59" s="31">
        <f>SUM(R60:R62)</f>
        <v>29.099999999999998</v>
      </c>
      <c r="S59" s="22">
        <f t="shared" si="22"/>
        <v>38.900000000000006</v>
      </c>
      <c r="T59" s="11"/>
      <c r="U59" s="11"/>
    </row>
    <row r="60" spans="1:21" ht="20.25">
      <c r="A60" s="65"/>
      <c r="B60" s="83" t="s">
        <v>52</v>
      </c>
      <c r="C60" s="17">
        <v>419.4</v>
      </c>
      <c r="D60" s="17">
        <v>66.3</v>
      </c>
      <c r="E60" s="112"/>
      <c r="F60" s="17"/>
      <c r="G60" s="17">
        <v>36</v>
      </c>
      <c r="H60" s="17">
        <v>28.5</v>
      </c>
      <c r="I60" s="18">
        <f t="shared" si="16"/>
        <v>-30.299999999999997</v>
      </c>
      <c r="J60" s="19">
        <f t="shared" si="17"/>
        <v>54.29864253393666</v>
      </c>
      <c r="K60" s="18">
        <f t="shared" si="18"/>
        <v>7.5</v>
      </c>
      <c r="L60" s="19">
        <f t="shared" si="19"/>
        <v>126.3157894736842</v>
      </c>
      <c r="M60" s="18">
        <f t="shared" si="20"/>
        <v>36</v>
      </c>
      <c r="N60" s="11"/>
      <c r="O60" s="11"/>
      <c r="P60" s="11"/>
      <c r="Q60" s="11"/>
      <c r="R60" s="31">
        <v>5</v>
      </c>
      <c r="S60" s="22">
        <f t="shared" si="22"/>
        <v>24</v>
      </c>
      <c r="T60" s="11"/>
      <c r="U60" s="11"/>
    </row>
    <row r="61" spans="1:21" ht="26.25" customHeight="1">
      <c r="A61" s="65"/>
      <c r="B61" s="83" t="s">
        <v>53</v>
      </c>
      <c r="C61" s="17">
        <v>72.7</v>
      </c>
      <c r="D61" s="17">
        <v>11.6</v>
      </c>
      <c r="E61" s="112"/>
      <c r="F61" s="17"/>
      <c r="G61" s="17">
        <v>3</v>
      </c>
      <c r="H61" s="17">
        <v>7.6</v>
      </c>
      <c r="I61" s="18">
        <f t="shared" si="16"/>
        <v>-8.6</v>
      </c>
      <c r="J61" s="19">
        <f t="shared" si="17"/>
        <v>25.862068965517242</v>
      </c>
      <c r="K61" s="18">
        <f t="shared" si="18"/>
        <v>-4.6</v>
      </c>
      <c r="L61" s="19">
        <f t="shared" si="19"/>
        <v>39.473684210526315</v>
      </c>
      <c r="M61" s="18">
        <f t="shared" si="20"/>
        <v>3</v>
      </c>
      <c r="N61" s="11"/>
      <c r="O61" s="11"/>
      <c r="P61" s="11"/>
      <c r="Q61" s="11"/>
      <c r="R61" s="31">
        <v>17.4</v>
      </c>
      <c r="S61" s="22">
        <f t="shared" si="22"/>
        <v>18.6</v>
      </c>
      <c r="T61" s="11"/>
      <c r="U61" s="11"/>
    </row>
    <row r="62" spans="1:21" ht="84.75" customHeight="1">
      <c r="A62" s="84">
        <v>41031001</v>
      </c>
      <c r="B62" s="85" t="s">
        <v>54</v>
      </c>
      <c r="C62" s="46">
        <f aca="true" t="shared" si="24" ref="C62:H62">SUM(C63:C64)</f>
        <v>7.4</v>
      </c>
      <c r="D62" s="46">
        <f t="shared" si="24"/>
        <v>1.3</v>
      </c>
      <c r="E62" s="120">
        <f t="shared" si="24"/>
        <v>0</v>
      </c>
      <c r="F62" s="46">
        <f t="shared" si="24"/>
        <v>0</v>
      </c>
      <c r="G62" s="46">
        <f t="shared" si="24"/>
        <v>0</v>
      </c>
      <c r="H62" s="46">
        <f t="shared" si="24"/>
        <v>0.3</v>
      </c>
      <c r="I62" s="18">
        <f t="shared" si="16"/>
        <v>-1.3</v>
      </c>
      <c r="J62" s="19">
        <f t="shared" si="17"/>
        <v>0</v>
      </c>
      <c r="K62" s="38">
        <f t="shared" si="18"/>
        <v>-0.3</v>
      </c>
      <c r="L62" s="39">
        <f t="shared" si="19"/>
        <v>0</v>
      </c>
      <c r="M62" s="18">
        <f t="shared" si="20"/>
        <v>0</v>
      </c>
      <c r="N62" s="43"/>
      <c r="O62" s="43"/>
      <c r="P62" s="43"/>
      <c r="Q62" s="43"/>
      <c r="R62" s="44">
        <v>6.7</v>
      </c>
      <c r="S62" s="45">
        <f t="shared" si="22"/>
        <v>-3.7</v>
      </c>
      <c r="T62" s="43"/>
      <c r="U62" s="43"/>
    </row>
    <row r="63" spans="1:21" ht="20.25">
      <c r="A63" s="65"/>
      <c r="B63" s="83" t="s">
        <v>49</v>
      </c>
      <c r="C63" s="20">
        <v>3</v>
      </c>
      <c r="D63" s="20"/>
      <c r="E63" s="117"/>
      <c r="F63" s="59"/>
      <c r="G63" s="59"/>
      <c r="H63" s="20">
        <v>0.3</v>
      </c>
      <c r="I63" s="18">
        <f t="shared" si="16"/>
        <v>0</v>
      </c>
      <c r="J63" s="19"/>
      <c r="K63" s="18">
        <f t="shared" si="18"/>
        <v>-0.3</v>
      </c>
      <c r="L63" s="19">
        <f t="shared" si="19"/>
        <v>0</v>
      </c>
      <c r="M63" s="18">
        <f t="shared" si="20"/>
        <v>0</v>
      </c>
      <c r="N63" s="43"/>
      <c r="O63" s="43"/>
      <c r="P63" s="43"/>
      <c r="Q63" s="47"/>
      <c r="R63" s="44">
        <f>SUM(R64:R65)</f>
        <v>0.8</v>
      </c>
      <c r="S63" s="48"/>
      <c r="T63" s="43"/>
      <c r="U63" s="43"/>
    </row>
    <row r="64" spans="1:21" ht="20.25">
      <c r="A64" s="65"/>
      <c r="B64" s="83" t="s">
        <v>50</v>
      </c>
      <c r="C64" s="20">
        <v>4.4</v>
      </c>
      <c r="D64" s="20">
        <v>1.3</v>
      </c>
      <c r="E64" s="117"/>
      <c r="F64" s="59"/>
      <c r="G64" s="59"/>
      <c r="H64" s="20"/>
      <c r="I64" s="18">
        <f t="shared" si="16"/>
        <v>-1.3</v>
      </c>
      <c r="J64" s="19">
        <f t="shared" si="17"/>
        <v>0</v>
      </c>
      <c r="K64" s="18">
        <f t="shared" si="18"/>
        <v>0</v>
      </c>
      <c r="L64" s="19"/>
      <c r="M64" s="18">
        <f t="shared" si="20"/>
        <v>0</v>
      </c>
      <c r="N64" s="11"/>
      <c r="O64" s="11"/>
      <c r="P64" s="11"/>
      <c r="Q64" s="11"/>
      <c r="R64" s="31">
        <v>0.2</v>
      </c>
      <c r="S64" s="49">
        <f>M63-R64</f>
        <v>-0.2</v>
      </c>
      <c r="T64" s="11"/>
      <c r="U64" s="11"/>
    </row>
    <row r="65" spans="1:21" ht="75.75" hidden="1">
      <c r="A65" s="74">
        <v>41031300</v>
      </c>
      <c r="B65" s="86" t="s">
        <v>73</v>
      </c>
      <c r="C65" s="20"/>
      <c r="D65" s="20"/>
      <c r="E65" s="115"/>
      <c r="F65" s="20"/>
      <c r="G65" s="20"/>
      <c r="H65" s="20">
        <v>0</v>
      </c>
      <c r="I65" s="18">
        <f t="shared" si="16"/>
        <v>0</v>
      </c>
      <c r="J65" s="19" t="e">
        <f t="shared" si="17"/>
        <v>#DIV/0!</v>
      </c>
      <c r="K65" s="18">
        <f t="shared" si="18"/>
        <v>0</v>
      </c>
      <c r="L65" s="19" t="e">
        <f t="shared" si="19"/>
        <v>#DIV/0!</v>
      </c>
      <c r="M65" s="18">
        <f t="shared" si="20"/>
        <v>0</v>
      </c>
      <c r="N65" s="11"/>
      <c r="O65" s="11"/>
      <c r="P65" s="11"/>
      <c r="Q65" s="11"/>
      <c r="R65" s="31">
        <v>0.6</v>
      </c>
      <c r="S65" s="49">
        <f>M64-R65</f>
        <v>-0.6</v>
      </c>
      <c r="T65" s="11"/>
      <c r="U65" s="11"/>
    </row>
    <row r="66" spans="1:21" ht="98.25" customHeight="1" hidden="1">
      <c r="A66" s="74">
        <v>41032200</v>
      </c>
      <c r="B66" s="103" t="s">
        <v>91</v>
      </c>
      <c r="C66" s="20"/>
      <c r="D66" s="20"/>
      <c r="E66" s="115"/>
      <c r="F66" s="20"/>
      <c r="G66" s="20"/>
      <c r="H66" s="20"/>
      <c r="I66" s="18">
        <f t="shared" si="16"/>
        <v>0</v>
      </c>
      <c r="J66" s="19" t="e">
        <f t="shared" si="17"/>
        <v>#DIV/0!</v>
      </c>
      <c r="K66" s="18">
        <f t="shared" si="18"/>
        <v>0</v>
      </c>
      <c r="L66" s="19" t="e">
        <f t="shared" si="19"/>
        <v>#DIV/0!</v>
      </c>
      <c r="M66" s="18">
        <f t="shared" si="20"/>
        <v>0</v>
      </c>
      <c r="N66" s="11"/>
      <c r="O66" s="11"/>
      <c r="P66" s="11"/>
      <c r="Q66" s="11"/>
      <c r="R66" s="31"/>
      <c r="S66" s="49"/>
      <c r="T66" s="11"/>
      <c r="U66" s="11"/>
    </row>
    <row r="67" spans="1:21" ht="117.75" customHeight="1">
      <c r="A67" s="65">
        <v>41032300</v>
      </c>
      <c r="B67" s="87" t="s">
        <v>55</v>
      </c>
      <c r="C67" s="20">
        <v>719</v>
      </c>
      <c r="D67" s="20"/>
      <c r="E67" s="115"/>
      <c r="F67" s="20"/>
      <c r="G67" s="20"/>
      <c r="H67" s="20"/>
      <c r="I67" s="18">
        <f t="shared" si="16"/>
        <v>0</v>
      </c>
      <c r="J67" s="19"/>
      <c r="K67" s="18">
        <f t="shared" si="18"/>
        <v>0</v>
      </c>
      <c r="L67" s="19"/>
      <c r="M67" s="18">
        <f t="shared" si="20"/>
        <v>0</v>
      </c>
      <c r="N67" s="11"/>
      <c r="O67" s="11"/>
      <c r="P67" s="11"/>
      <c r="Q67" s="11"/>
      <c r="R67" s="31"/>
      <c r="S67" s="49"/>
      <c r="T67" s="11"/>
      <c r="U67" s="11"/>
    </row>
    <row r="68" spans="1:21" ht="129" customHeight="1">
      <c r="A68" s="74">
        <v>41035800</v>
      </c>
      <c r="B68" s="87" t="s">
        <v>74</v>
      </c>
      <c r="C68" s="20">
        <v>42.316</v>
      </c>
      <c r="D68" s="20">
        <v>7.052</v>
      </c>
      <c r="E68" s="115"/>
      <c r="F68" s="20"/>
      <c r="G68" s="20">
        <v>4.529</v>
      </c>
      <c r="H68" s="20">
        <v>5.1</v>
      </c>
      <c r="I68" s="18">
        <f t="shared" si="16"/>
        <v>-2.5229999999999997</v>
      </c>
      <c r="J68" s="19">
        <f t="shared" si="17"/>
        <v>64.2229154849688</v>
      </c>
      <c r="K68" s="18">
        <f t="shared" si="18"/>
        <v>-0.5709999999999997</v>
      </c>
      <c r="L68" s="19">
        <f t="shared" si="19"/>
        <v>88.80392156862746</v>
      </c>
      <c r="M68" s="18">
        <f t="shared" si="20"/>
        <v>4.529</v>
      </c>
      <c r="N68" s="11"/>
      <c r="O68" s="11"/>
      <c r="P68" s="11"/>
      <c r="Q68" s="11"/>
      <c r="R68" s="31"/>
      <c r="S68" s="49"/>
      <c r="T68" s="11"/>
      <c r="U68" s="11"/>
    </row>
    <row r="69" spans="1:21" ht="20.25" hidden="1">
      <c r="A69" s="74">
        <v>41035000</v>
      </c>
      <c r="B69" s="104" t="s">
        <v>88</v>
      </c>
      <c r="C69" s="20"/>
      <c r="D69" s="20"/>
      <c r="E69" s="115"/>
      <c r="F69" s="20"/>
      <c r="G69" s="20"/>
      <c r="H69" s="20"/>
      <c r="I69" s="18">
        <f t="shared" si="16"/>
        <v>0</v>
      </c>
      <c r="J69" s="19" t="e">
        <f t="shared" si="17"/>
        <v>#DIV/0!</v>
      </c>
      <c r="K69" s="18">
        <f t="shared" si="18"/>
        <v>0</v>
      </c>
      <c r="L69" s="19" t="e">
        <f t="shared" si="19"/>
        <v>#DIV/0!</v>
      </c>
      <c r="M69" s="18">
        <f t="shared" si="20"/>
        <v>0</v>
      </c>
      <c r="N69" s="11"/>
      <c r="O69" s="11"/>
      <c r="P69" s="11"/>
      <c r="Q69" s="11"/>
      <c r="R69" s="31"/>
      <c r="S69" s="49"/>
      <c r="T69" s="11"/>
      <c r="U69" s="11"/>
    </row>
    <row r="70" spans="1:21" ht="38.25">
      <c r="A70" s="65">
        <v>41035001</v>
      </c>
      <c r="B70" s="88" t="s">
        <v>56</v>
      </c>
      <c r="C70" s="20">
        <v>22.9</v>
      </c>
      <c r="D70" s="20">
        <v>4.4</v>
      </c>
      <c r="E70" s="117">
        <v>2.2</v>
      </c>
      <c r="F70" s="59"/>
      <c r="G70" s="59">
        <v>4.4</v>
      </c>
      <c r="H70" s="20">
        <v>4.5</v>
      </c>
      <c r="I70" s="18">
        <f t="shared" si="16"/>
        <v>0</v>
      </c>
      <c r="J70" s="19">
        <f t="shared" si="17"/>
        <v>100</v>
      </c>
      <c r="K70" s="18">
        <f t="shared" si="18"/>
        <v>-0.09999999999999964</v>
      </c>
      <c r="L70" s="19">
        <f t="shared" si="19"/>
        <v>97.77777777777779</v>
      </c>
      <c r="M70" s="18">
        <f t="shared" si="20"/>
        <v>2.2</v>
      </c>
      <c r="N70" s="11"/>
      <c r="O70" s="11"/>
      <c r="P70" s="11"/>
      <c r="Q70" s="11"/>
      <c r="R70" s="31"/>
      <c r="S70" s="49"/>
      <c r="T70" s="11"/>
      <c r="U70" s="11"/>
    </row>
    <row r="71" spans="1:21" ht="38.25">
      <c r="A71" s="74">
        <v>41035001</v>
      </c>
      <c r="B71" s="88" t="s">
        <v>75</v>
      </c>
      <c r="C71" s="20">
        <v>27.3</v>
      </c>
      <c r="D71" s="20">
        <v>2.3</v>
      </c>
      <c r="E71" s="117"/>
      <c r="F71" s="59"/>
      <c r="G71" s="59"/>
      <c r="H71" s="20"/>
      <c r="I71" s="18">
        <f t="shared" si="16"/>
        <v>-2.3</v>
      </c>
      <c r="J71" s="19">
        <f t="shared" si="17"/>
        <v>0</v>
      </c>
      <c r="K71" s="18">
        <f t="shared" si="18"/>
        <v>0</v>
      </c>
      <c r="L71" s="19"/>
      <c r="M71" s="18">
        <f t="shared" si="20"/>
        <v>0</v>
      </c>
      <c r="N71" s="11"/>
      <c r="O71" s="11"/>
      <c r="P71" s="11"/>
      <c r="Q71" s="11"/>
      <c r="R71" s="31"/>
      <c r="S71" s="49"/>
      <c r="T71" s="11"/>
      <c r="U71" s="11"/>
    </row>
    <row r="72" spans="1:21" ht="65.25" customHeight="1">
      <c r="A72" s="74">
        <v>41035001</v>
      </c>
      <c r="B72" s="88" t="s">
        <v>83</v>
      </c>
      <c r="C72" s="20">
        <v>21.8</v>
      </c>
      <c r="D72" s="20">
        <v>3</v>
      </c>
      <c r="E72" s="117">
        <v>1.5</v>
      </c>
      <c r="F72" s="59"/>
      <c r="G72" s="59">
        <v>3</v>
      </c>
      <c r="H72" s="20"/>
      <c r="I72" s="18">
        <f t="shared" si="16"/>
        <v>0</v>
      </c>
      <c r="J72" s="19">
        <f t="shared" si="17"/>
        <v>100</v>
      </c>
      <c r="K72" s="18">
        <f t="shared" si="18"/>
        <v>3</v>
      </c>
      <c r="L72" s="19"/>
      <c r="M72" s="18">
        <f t="shared" si="20"/>
        <v>1.5</v>
      </c>
      <c r="N72" s="11"/>
      <c r="O72" s="11"/>
      <c r="P72" s="11"/>
      <c r="Q72" s="11"/>
      <c r="R72" s="31"/>
      <c r="S72" s="49"/>
      <c r="T72" s="11"/>
      <c r="U72" s="11"/>
    </row>
    <row r="73" spans="1:21" ht="38.25">
      <c r="A73" s="74">
        <v>41035001</v>
      </c>
      <c r="B73" s="88" t="s">
        <v>84</v>
      </c>
      <c r="C73" s="20"/>
      <c r="D73" s="20"/>
      <c r="E73" s="117"/>
      <c r="F73" s="59"/>
      <c r="G73" s="59"/>
      <c r="H73" s="20"/>
      <c r="I73" s="18">
        <f t="shared" si="16"/>
        <v>0</v>
      </c>
      <c r="J73" s="19"/>
      <c r="K73" s="18">
        <f t="shared" si="18"/>
        <v>0</v>
      </c>
      <c r="L73" s="19"/>
      <c r="M73" s="18">
        <f t="shared" si="20"/>
        <v>0</v>
      </c>
      <c r="N73" s="11"/>
      <c r="O73" s="11"/>
      <c r="P73" s="11"/>
      <c r="Q73" s="11"/>
      <c r="R73" s="31"/>
      <c r="S73" s="49"/>
      <c r="T73" s="11"/>
      <c r="U73" s="11"/>
    </row>
    <row r="74" spans="1:21" ht="60" customHeight="1" hidden="1">
      <c r="A74" s="74">
        <v>41035003</v>
      </c>
      <c r="B74" s="88" t="s">
        <v>76</v>
      </c>
      <c r="C74" s="20"/>
      <c r="D74" s="20"/>
      <c r="E74" s="117"/>
      <c r="F74" s="59"/>
      <c r="G74" s="59"/>
      <c r="H74" s="20"/>
      <c r="I74" s="18">
        <f t="shared" si="16"/>
        <v>0</v>
      </c>
      <c r="J74" s="19" t="e">
        <f t="shared" si="17"/>
        <v>#DIV/0!</v>
      </c>
      <c r="K74" s="18">
        <f t="shared" si="18"/>
        <v>0</v>
      </c>
      <c r="L74" s="19" t="e">
        <f t="shared" si="19"/>
        <v>#DIV/0!</v>
      </c>
      <c r="M74" s="18">
        <f t="shared" si="20"/>
        <v>0</v>
      </c>
      <c r="N74" s="11"/>
      <c r="O74" s="11"/>
      <c r="P74" s="11"/>
      <c r="Q74" s="11"/>
      <c r="R74" s="31"/>
      <c r="S74" s="49"/>
      <c r="T74" s="11"/>
      <c r="U74" s="11"/>
    </row>
    <row r="75" spans="1:21" ht="81" customHeight="1">
      <c r="A75" s="65">
        <v>41037000</v>
      </c>
      <c r="B75" s="88" t="s">
        <v>76</v>
      </c>
      <c r="C75" s="17"/>
      <c r="D75" s="17"/>
      <c r="E75" s="112"/>
      <c r="F75" s="17"/>
      <c r="G75" s="17"/>
      <c r="H75" s="17">
        <v>27.761</v>
      </c>
      <c r="I75" s="18">
        <f t="shared" si="16"/>
        <v>0</v>
      </c>
      <c r="J75" s="19"/>
      <c r="K75" s="18">
        <f t="shared" si="18"/>
        <v>-27.761</v>
      </c>
      <c r="L75" s="19">
        <f t="shared" si="19"/>
        <v>0</v>
      </c>
      <c r="M75" s="18">
        <f t="shared" si="20"/>
        <v>0</v>
      </c>
      <c r="N75" s="11"/>
      <c r="O75" s="11"/>
      <c r="P75" s="11"/>
      <c r="Q75" s="11"/>
      <c r="R75" s="31"/>
      <c r="S75" s="49"/>
      <c r="T75" s="11"/>
      <c r="U75" s="11"/>
    </row>
    <row r="76" spans="1:21" ht="38.25" hidden="1">
      <c r="A76" s="74">
        <v>41037500</v>
      </c>
      <c r="B76" s="105" t="s">
        <v>89</v>
      </c>
      <c r="C76" s="17"/>
      <c r="D76" s="17"/>
      <c r="E76" s="112"/>
      <c r="F76" s="17"/>
      <c r="G76" s="17"/>
      <c r="H76" s="17"/>
      <c r="I76" s="18">
        <f t="shared" si="16"/>
        <v>0</v>
      </c>
      <c r="J76" s="19" t="e">
        <f t="shared" si="17"/>
        <v>#DIV/0!</v>
      </c>
      <c r="K76" s="18">
        <f t="shared" si="18"/>
        <v>0</v>
      </c>
      <c r="L76" s="19" t="e">
        <f t="shared" si="19"/>
        <v>#DIV/0!</v>
      </c>
      <c r="M76" s="18">
        <f t="shared" si="20"/>
        <v>0</v>
      </c>
      <c r="N76" s="11"/>
      <c r="O76" s="11"/>
      <c r="P76" s="11"/>
      <c r="Q76" s="11"/>
      <c r="R76" s="31"/>
      <c r="S76" s="49"/>
      <c r="T76" s="11"/>
      <c r="U76" s="11"/>
    </row>
    <row r="77" spans="1:21" ht="75.75" hidden="1">
      <c r="A77" s="65">
        <v>41038000</v>
      </c>
      <c r="B77" s="72" t="s">
        <v>85</v>
      </c>
      <c r="C77" s="17"/>
      <c r="D77" s="17"/>
      <c r="E77" s="112"/>
      <c r="F77" s="17"/>
      <c r="G77" s="17"/>
      <c r="H77" s="17"/>
      <c r="I77" s="18">
        <f t="shared" si="16"/>
        <v>0</v>
      </c>
      <c r="J77" s="19" t="e">
        <f t="shared" si="17"/>
        <v>#DIV/0!</v>
      </c>
      <c r="K77" s="18">
        <f t="shared" si="18"/>
        <v>0</v>
      </c>
      <c r="L77" s="19" t="e">
        <f t="shared" si="19"/>
        <v>#DIV/0!</v>
      </c>
      <c r="M77" s="18">
        <f t="shared" si="20"/>
        <v>0</v>
      </c>
      <c r="N77" s="11"/>
      <c r="O77" s="11"/>
      <c r="P77" s="11"/>
      <c r="Q77" s="11"/>
      <c r="R77" s="31"/>
      <c r="S77" s="49"/>
      <c r="T77" s="11"/>
      <c r="U77" s="11"/>
    </row>
    <row r="78" spans="1:21" ht="84.75" customHeight="1" hidden="1">
      <c r="A78" s="65">
        <v>41038200</v>
      </c>
      <c r="B78" s="72" t="s">
        <v>92</v>
      </c>
      <c r="C78" s="17"/>
      <c r="D78" s="17"/>
      <c r="E78" s="112"/>
      <c r="F78" s="17"/>
      <c r="G78" s="18"/>
      <c r="H78" s="19" t="e">
        <f>E78/C78*100</f>
        <v>#DIV/0!</v>
      </c>
      <c r="I78" s="18">
        <f t="shared" si="16"/>
        <v>0</v>
      </c>
      <c r="J78" s="19" t="e">
        <f t="shared" si="17"/>
        <v>#DIV/0!</v>
      </c>
      <c r="K78" s="19" t="e">
        <f>E78/C78*100</f>
        <v>#DIV/0!</v>
      </c>
      <c r="L78" s="18"/>
      <c r="M78" s="11"/>
      <c r="N78" s="11"/>
      <c r="O78" s="11"/>
      <c r="P78" s="11"/>
      <c r="Q78" s="11"/>
      <c r="R78" s="31"/>
      <c r="S78" s="49"/>
      <c r="T78" s="11"/>
      <c r="U78" s="11"/>
    </row>
    <row r="79" spans="1:20" ht="20.25">
      <c r="A79" s="65"/>
      <c r="B79" s="89" t="s">
        <v>57</v>
      </c>
      <c r="C79" s="23">
        <f aca="true" t="shared" si="25" ref="C79:H79">C45+C52+C46</f>
        <v>48410.816000000006</v>
      </c>
      <c r="D79" s="23">
        <f t="shared" si="25"/>
        <v>7506.708000000001</v>
      </c>
      <c r="E79" s="23">
        <f t="shared" si="25"/>
        <v>2917.099</v>
      </c>
      <c r="F79" s="23">
        <f t="shared" si="25"/>
        <v>0</v>
      </c>
      <c r="G79" s="23">
        <f t="shared" si="25"/>
        <v>6767.543000000001</v>
      </c>
      <c r="H79" s="23">
        <f t="shared" si="25"/>
        <v>6992.66</v>
      </c>
      <c r="I79" s="18">
        <f t="shared" si="16"/>
        <v>-739.1650000000009</v>
      </c>
      <c r="J79" s="19">
        <f t="shared" si="17"/>
        <v>90.1532735787778</v>
      </c>
      <c r="K79" s="23">
        <f>G79-H79</f>
        <v>-225.11699999999928</v>
      </c>
      <c r="L79" s="24">
        <f>G79/H79*100</f>
        <v>96.78066715670433</v>
      </c>
      <c r="M79" s="18">
        <f aca="true" t="shared" si="26" ref="M79:M96">G79-E79</f>
        <v>3850.4440000000004</v>
      </c>
      <c r="N79" s="11"/>
      <c r="O79" s="11"/>
      <c r="P79" s="11"/>
      <c r="Q79" s="31"/>
      <c r="R79" s="49"/>
      <c r="S79" s="11"/>
      <c r="T79" s="11"/>
    </row>
    <row r="80" spans="1:21" ht="20.25">
      <c r="A80" s="65"/>
      <c r="B80" s="66" t="s">
        <v>58</v>
      </c>
      <c r="C80" s="23">
        <f aca="true" t="shared" si="27" ref="C80:H80">SUM(C82,C89,C90,C91,C92,C88,C97)</f>
        <v>8254.346000000001</v>
      </c>
      <c r="D80" s="23">
        <f t="shared" si="27"/>
        <v>1973.02</v>
      </c>
      <c r="E80" s="113">
        <f t="shared" si="27"/>
        <v>577.726</v>
      </c>
      <c r="F80" s="23">
        <f t="shared" si="27"/>
        <v>0</v>
      </c>
      <c r="G80" s="23">
        <f t="shared" si="27"/>
        <v>767.8469999999999</v>
      </c>
      <c r="H80" s="23">
        <f t="shared" si="27"/>
        <v>972.7479999999999</v>
      </c>
      <c r="I80" s="18">
        <f t="shared" si="16"/>
        <v>-1205.1730000000002</v>
      </c>
      <c r="J80" s="19">
        <f t="shared" si="17"/>
        <v>38.91734498383189</v>
      </c>
      <c r="K80" s="23">
        <f>G80-H80</f>
        <v>-204.90100000000007</v>
      </c>
      <c r="L80" s="24">
        <f>G80/H80*100</f>
        <v>78.93586005830903</v>
      </c>
      <c r="M80" s="18">
        <f t="shared" si="26"/>
        <v>190.12099999999987</v>
      </c>
      <c r="N80" s="11"/>
      <c r="O80" s="11"/>
      <c r="P80" s="11"/>
      <c r="Q80" s="11"/>
      <c r="R80" s="25" t="e">
        <f>R46+R53+R47</f>
        <v>#REF!</v>
      </c>
      <c r="S80" s="50" t="e">
        <f>M79-R80</f>
        <v>#REF!</v>
      </c>
      <c r="T80" s="11"/>
      <c r="U80" s="11"/>
    </row>
    <row r="81" spans="1:21" ht="20.25">
      <c r="A81" s="65"/>
      <c r="B81" s="65" t="s">
        <v>31</v>
      </c>
      <c r="C81" s="17"/>
      <c r="D81" s="17"/>
      <c r="E81" s="112"/>
      <c r="F81" s="17"/>
      <c r="G81" s="17"/>
      <c r="H81" s="17"/>
      <c r="I81" s="18">
        <f t="shared" si="16"/>
        <v>0</v>
      </c>
      <c r="J81" s="19"/>
      <c r="K81" s="23"/>
      <c r="L81" s="24"/>
      <c r="M81" s="18">
        <f t="shared" si="26"/>
        <v>0</v>
      </c>
      <c r="N81" s="11"/>
      <c r="O81" s="11"/>
      <c r="P81" s="11"/>
      <c r="Q81" s="11"/>
      <c r="R81" s="25">
        <f>SUM(R85:R93)</f>
        <v>101.97</v>
      </c>
      <c r="S81" s="50">
        <f>M80-R81</f>
        <v>88.15099999999987</v>
      </c>
      <c r="T81" s="11"/>
      <c r="U81" s="11"/>
    </row>
    <row r="82" spans="1:21" ht="20.25">
      <c r="A82" s="66"/>
      <c r="B82" s="66" t="s">
        <v>97</v>
      </c>
      <c r="C82" s="23">
        <f>SUM(C84:C85)</f>
        <v>3820</v>
      </c>
      <c r="D82" s="23">
        <f>SUM(D84:D85)</f>
        <v>1083</v>
      </c>
      <c r="E82" s="113">
        <f>E84+E85</f>
        <v>392.685</v>
      </c>
      <c r="F82" s="23">
        <f>SUM(F84:F85)</f>
        <v>0</v>
      </c>
      <c r="G82" s="23">
        <f>SUM(G84:G85)</f>
        <v>400.555</v>
      </c>
      <c r="H82" s="23">
        <f>SUM(H84:H87)</f>
        <v>680.678</v>
      </c>
      <c r="I82" s="18">
        <f t="shared" si="16"/>
        <v>-682.4449999999999</v>
      </c>
      <c r="J82" s="19">
        <f t="shared" si="17"/>
        <v>36.98568790397046</v>
      </c>
      <c r="K82" s="23">
        <f aca="true" t="shared" si="28" ref="K82:K100">G82-H82</f>
        <v>-280.123</v>
      </c>
      <c r="L82" s="24">
        <f aca="true" t="shared" si="29" ref="L82:L96">G82/H82*100</f>
        <v>58.84647366302423</v>
      </c>
      <c r="M82" s="18">
        <f t="shared" si="26"/>
        <v>7.8700000000000045</v>
      </c>
      <c r="N82" s="11"/>
      <c r="O82" s="11"/>
      <c r="P82" s="11"/>
      <c r="Q82" s="11"/>
      <c r="R82" s="31"/>
      <c r="S82" s="50"/>
      <c r="T82" s="11"/>
      <c r="U82" s="11"/>
    </row>
    <row r="83" spans="1:21" ht="20.25">
      <c r="A83" s="66"/>
      <c r="B83" s="106" t="s">
        <v>96</v>
      </c>
      <c r="C83" s="23">
        <f aca="true" t="shared" si="30" ref="C83:H83">C82+C86</f>
        <v>3820</v>
      </c>
      <c r="D83" s="23">
        <f t="shared" si="30"/>
        <v>1083</v>
      </c>
      <c r="E83" s="113">
        <f t="shared" si="30"/>
        <v>392.685</v>
      </c>
      <c r="F83" s="23">
        <f t="shared" si="30"/>
        <v>0</v>
      </c>
      <c r="G83" s="23">
        <f t="shared" si="30"/>
        <v>400.555</v>
      </c>
      <c r="H83" s="23">
        <f t="shared" si="30"/>
        <v>680.678</v>
      </c>
      <c r="I83" s="18">
        <f t="shared" si="16"/>
        <v>-682.4449999999999</v>
      </c>
      <c r="J83" s="19">
        <f t="shared" si="17"/>
        <v>36.98568790397046</v>
      </c>
      <c r="K83" s="23">
        <f t="shared" si="28"/>
        <v>-280.123</v>
      </c>
      <c r="L83" s="24">
        <f t="shared" si="29"/>
        <v>58.84647366302423</v>
      </c>
      <c r="M83" s="18">
        <f t="shared" si="26"/>
        <v>7.8700000000000045</v>
      </c>
      <c r="N83" s="11"/>
      <c r="O83" s="11"/>
      <c r="P83" s="11"/>
      <c r="Q83" s="11"/>
      <c r="R83" s="25">
        <f>SUM(R85:R88)</f>
        <v>6.553</v>
      </c>
      <c r="S83" s="50">
        <f>M82-R83</f>
        <v>1.3170000000000046</v>
      </c>
      <c r="T83" s="11"/>
      <c r="U83" s="11"/>
    </row>
    <row r="84" spans="1:21" ht="51.75" customHeight="1">
      <c r="A84" s="65">
        <v>31030000</v>
      </c>
      <c r="B84" s="67" t="s">
        <v>59</v>
      </c>
      <c r="C84" s="17">
        <v>1304</v>
      </c>
      <c r="D84" s="17">
        <v>369.3</v>
      </c>
      <c r="E84" s="112"/>
      <c r="F84" s="17"/>
      <c r="G84" s="17">
        <v>0.034</v>
      </c>
      <c r="H84" s="17">
        <v>568.635</v>
      </c>
      <c r="I84" s="18">
        <f t="shared" si="16"/>
        <v>-369.266</v>
      </c>
      <c r="J84" s="19">
        <f t="shared" si="17"/>
        <v>0.009206607094503116</v>
      </c>
      <c r="K84" s="18">
        <f t="shared" si="28"/>
        <v>-568.601</v>
      </c>
      <c r="L84" s="24">
        <f t="shared" si="29"/>
        <v>0.005979230965382012</v>
      </c>
      <c r="M84" s="18">
        <f t="shared" si="26"/>
        <v>0.034</v>
      </c>
      <c r="N84" s="11"/>
      <c r="O84" s="11"/>
      <c r="P84" s="11"/>
      <c r="Q84" s="11"/>
      <c r="R84" s="25"/>
      <c r="S84" s="50"/>
      <c r="T84" s="11"/>
      <c r="U84" s="11"/>
    </row>
    <row r="85" spans="1:21" ht="94.5">
      <c r="A85" s="65">
        <v>33010100</v>
      </c>
      <c r="B85" s="93" t="s">
        <v>78</v>
      </c>
      <c r="C85" s="17">
        <v>2516</v>
      </c>
      <c r="D85" s="17">
        <v>713.7</v>
      </c>
      <c r="E85" s="112">
        <v>392.685</v>
      </c>
      <c r="F85" s="17"/>
      <c r="G85" s="17">
        <v>400.521</v>
      </c>
      <c r="H85" s="17">
        <v>112.043</v>
      </c>
      <c r="I85" s="18">
        <f t="shared" si="16"/>
        <v>-313.17900000000003</v>
      </c>
      <c r="J85" s="19">
        <f t="shared" si="17"/>
        <v>56.11895754518705</v>
      </c>
      <c r="K85" s="18">
        <f t="shared" si="28"/>
        <v>288.478</v>
      </c>
      <c r="L85" s="19">
        <f t="shared" si="29"/>
        <v>357.4707924636077</v>
      </c>
      <c r="M85" s="18">
        <f t="shared" si="26"/>
        <v>7.836000000000013</v>
      </c>
      <c r="N85" s="11"/>
      <c r="O85" s="11"/>
      <c r="P85" s="11"/>
      <c r="Q85" s="11"/>
      <c r="R85" s="31">
        <v>2.904</v>
      </c>
      <c r="S85" s="49">
        <f>M84-R85</f>
        <v>-2.87</v>
      </c>
      <c r="T85" s="11"/>
      <c r="U85" s="11"/>
    </row>
    <row r="86" spans="1:21" ht="66.75" customHeight="1">
      <c r="A86" s="66">
        <v>43010000</v>
      </c>
      <c r="B86" s="99" t="s">
        <v>87</v>
      </c>
      <c r="C86" s="17"/>
      <c r="D86" s="17"/>
      <c r="E86" s="112"/>
      <c r="F86" s="17"/>
      <c r="G86" s="17"/>
      <c r="H86" s="17"/>
      <c r="I86" s="18">
        <f t="shared" si="16"/>
        <v>0</v>
      </c>
      <c r="J86" s="19"/>
      <c r="K86" s="18">
        <f t="shared" si="28"/>
        <v>0</v>
      </c>
      <c r="L86" s="19"/>
      <c r="M86" s="18">
        <f t="shared" si="26"/>
        <v>0</v>
      </c>
      <c r="N86" s="11"/>
      <c r="O86" s="11"/>
      <c r="P86" s="11"/>
      <c r="Q86" s="11"/>
      <c r="R86" s="31">
        <v>3.649</v>
      </c>
      <c r="S86" s="49">
        <f>M85-R86</f>
        <v>4.187000000000013</v>
      </c>
      <c r="T86" s="11"/>
      <c r="U86" s="11"/>
    </row>
    <row r="87" spans="1:21" ht="54" customHeight="1">
      <c r="A87" s="65">
        <v>24110600</v>
      </c>
      <c r="B87" s="67" t="s">
        <v>60</v>
      </c>
      <c r="C87" s="17"/>
      <c r="D87" s="17"/>
      <c r="E87" s="112"/>
      <c r="F87" s="17"/>
      <c r="G87" s="17"/>
      <c r="H87" s="17"/>
      <c r="I87" s="18">
        <f t="shared" si="16"/>
        <v>0</v>
      </c>
      <c r="J87" s="19"/>
      <c r="K87" s="18">
        <f t="shared" si="28"/>
        <v>0</v>
      </c>
      <c r="L87" s="19"/>
      <c r="M87" s="18">
        <f t="shared" si="26"/>
        <v>0</v>
      </c>
      <c r="N87" s="11"/>
      <c r="O87" s="11"/>
      <c r="P87" s="11"/>
      <c r="Q87" s="11"/>
      <c r="R87" s="31"/>
      <c r="S87" s="49"/>
      <c r="T87" s="11"/>
      <c r="U87" s="11"/>
    </row>
    <row r="88" spans="1:21" ht="37.5" customHeight="1">
      <c r="A88" s="65">
        <v>21110000</v>
      </c>
      <c r="B88" s="90" t="s">
        <v>61</v>
      </c>
      <c r="C88" s="17">
        <v>10</v>
      </c>
      <c r="D88" s="17"/>
      <c r="E88" s="112"/>
      <c r="F88" s="17"/>
      <c r="G88" s="17"/>
      <c r="H88" s="17"/>
      <c r="I88" s="18">
        <f t="shared" si="16"/>
        <v>0</v>
      </c>
      <c r="J88" s="19"/>
      <c r="K88" s="18">
        <f t="shared" si="28"/>
        <v>0</v>
      </c>
      <c r="L88" s="19"/>
      <c r="M88" s="18">
        <f t="shared" si="26"/>
        <v>0</v>
      </c>
      <c r="N88" s="11"/>
      <c r="O88" s="11"/>
      <c r="P88" s="11"/>
      <c r="Q88" s="11"/>
      <c r="R88" s="31"/>
      <c r="S88" s="49"/>
      <c r="T88" s="11"/>
      <c r="U88" s="11"/>
    </row>
    <row r="89" spans="1:21" ht="57" customHeight="1">
      <c r="A89" s="66">
        <v>25000000</v>
      </c>
      <c r="B89" s="66" t="s">
        <v>62</v>
      </c>
      <c r="C89" s="17">
        <v>1509.246</v>
      </c>
      <c r="D89" s="17">
        <v>452.94</v>
      </c>
      <c r="E89" s="114">
        <v>110.025</v>
      </c>
      <c r="F89" s="56"/>
      <c r="G89" s="56">
        <v>225.153</v>
      </c>
      <c r="H89" s="17">
        <v>187.251</v>
      </c>
      <c r="I89" s="18">
        <f t="shared" si="16"/>
        <v>-227.787</v>
      </c>
      <c r="J89" s="19">
        <f t="shared" si="17"/>
        <v>49.70923301099483</v>
      </c>
      <c r="K89" s="18">
        <f t="shared" si="28"/>
        <v>37.90199999999999</v>
      </c>
      <c r="L89" s="19">
        <f t="shared" si="29"/>
        <v>120.24128042039828</v>
      </c>
      <c r="M89" s="18">
        <f t="shared" si="26"/>
        <v>115.12799999999999</v>
      </c>
      <c r="N89" s="11"/>
      <c r="O89" s="11"/>
      <c r="P89" s="11"/>
      <c r="Q89" s="11"/>
      <c r="R89" s="31"/>
      <c r="S89" s="49"/>
      <c r="T89" s="11"/>
      <c r="U89" s="11"/>
    </row>
    <row r="90" spans="1:21" ht="20.25">
      <c r="A90" s="66">
        <v>12020000</v>
      </c>
      <c r="B90" s="66" t="s">
        <v>63</v>
      </c>
      <c r="C90" s="17">
        <v>900</v>
      </c>
      <c r="D90" s="17">
        <v>100</v>
      </c>
      <c r="E90" s="112">
        <v>73.446</v>
      </c>
      <c r="F90" s="17"/>
      <c r="G90" s="17">
        <v>133.026</v>
      </c>
      <c r="H90" s="17">
        <v>102.584</v>
      </c>
      <c r="I90" s="18">
        <f t="shared" si="16"/>
        <v>33.02600000000001</v>
      </c>
      <c r="J90" s="19">
        <f t="shared" si="17"/>
        <v>133.026</v>
      </c>
      <c r="K90" s="18">
        <f t="shared" si="28"/>
        <v>30.442000000000007</v>
      </c>
      <c r="L90" s="19">
        <f t="shared" si="29"/>
        <v>129.67519301255555</v>
      </c>
      <c r="M90" s="18">
        <f t="shared" si="26"/>
        <v>59.58000000000001</v>
      </c>
      <c r="N90" s="11"/>
      <c r="O90" s="11"/>
      <c r="P90" s="11"/>
      <c r="Q90" s="11"/>
      <c r="R90" s="31">
        <v>65.771</v>
      </c>
      <c r="S90" s="49">
        <f>M89-R90</f>
        <v>49.356999999999985</v>
      </c>
      <c r="T90" s="11"/>
      <c r="U90" s="11"/>
    </row>
    <row r="91" spans="1:21" ht="39">
      <c r="A91" s="66">
        <v>50080000</v>
      </c>
      <c r="B91" s="77" t="s">
        <v>64</v>
      </c>
      <c r="C91" s="17">
        <v>15</v>
      </c>
      <c r="D91" s="17">
        <v>3.75</v>
      </c>
      <c r="E91" s="112">
        <v>0.92</v>
      </c>
      <c r="F91" s="17"/>
      <c r="G91" s="17">
        <v>4.679</v>
      </c>
      <c r="H91" s="17">
        <v>2.135</v>
      </c>
      <c r="I91" s="18">
        <f t="shared" si="16"/>
        <v>0.9290000000000003</v>
      </c>
      <c r="J91" s="19">
        <f t="shared" si="17"/>
        <v>124.77333333333334</v>
      </c>
      <c r="K91" s="18">
        <f t="shared" si="28"/>
        <v>2.5440000000000005</v>
      </c>
      <c r="L91" s="19">
        <f t="shared" si="29"/>
        <v>219.15690866510542</v>
      </c>
      <c r="M91" s="18">
        <f t="shared" si="26"/>
        <v>3.7590000000000003</v>
      </c>
      <c r="N91" s="11"/>
      <c r="O91" s="11"/>
      <c r="P91" s="11"/>
      <c r="Q91" s="11"/>
      <c r="R91" s="31">
        <v>27.391</v>
      </c>
      <c r="S91" s="49">
        <f>M90-R91</f>
        <v>32.189000000000014</v>
      </c>
      <c r="T91" s="11"/>
      <c r="U91" s="11"/>
    </row>
    <row r="92" spans="1:21" ht="86.25" customHeight="1">
      <c r="A92" s="66">
        <v>24062100</v>
      </c>
      <c r="B92" s="77" t="s">
        <v>101</v>
      </c>
      <c r="C92" s="17">
        <v>0.1</v>
      </c>
      <c r="D92" s="17"/>
      <c r="E92" s="112"/>
      <c r="F92" s="17"/>
      <c r="G92" s="17"/>
      <c r="H92" s="17">
        <v>0.1</v>
      </c>
      <c r="I92" s="18">
        <f t="shared" si="16"/>
        <v>0</v>
      </c>
      <c r="J92" s="19"/>
      <c r="K92" s="18">
        <f t="shared" si="28"/>
        <v>-0.1</v>
      </c>
      <c r="L92" s="19">
        <f t="shared" si="29"/>
        <v>0</v>
      </c>
      <c r="M92" s="18">
        <f t="shared" si="26"/>
        <v>0</v>
      </c>
      <c r="N92" s="11"/>
      <c r="O92" s="11"/>
      <c r="P92" s="11"/>
      <c r="Q92" s="11"/>
      <c r="R92" s="31">
        <v>2.255</v>
      </c>
      <c r="S92" s="49">
        <f>M91-R92</f>
        <v>1.5040000000000004</v>
      </c>
      <c r="T92" s="11"/>
      <c r="U92" s="11"/>
    </row>
    <row r="93" spans="1:21" ht="94.5">
      <c r="A93" s="66">
        <v>41031900</v>
      </c>
      <c r="B93" s="91" t="s">
        <v>65</v>
      </c>
      <c r="C93" s="17"/>
      <c r="D93" s="17"/>
      <c r="E93" s="114"/>
      <c r="F93" s="56"/>
      <c r="G93" s="56"/>
      <c r="H93" s="17">
        <v>603.345</v>
      </c>
      <c r="I93" s="18">
        <f t="shared" si="16"/>
        <v>0</v>
      </c>
      <c r="J93" s="19"/>
      <c r="K93" s="18">
        <f t="shared" si="28"/>
        <v>-603.345</v>
      </c>
      <c r="L93" s="19">
        <f t="shared" si="29"/>
        <v>0</v>
      </c>
      <c r="M93" s="18">
        <f t="shared" si="26"/>
        <v>0</v>
      </c>
      <c r="N93" s="11"/>
      <c r="O93" s="11"/>
      <c r="P93" s="11"/>
      <c r="Q93" s="11"/>
      <c r="R93" s="31"/>
      <c r="S93" s="49"/>
      <c r="T93" s="11"/>
      <c r="U93" s="11"/>
    </row>
    <row r="94" spans="1:21" ht="20.25" hidden="1">
      <c r="A94" s="66">
        <v>41035000</v>
      </c>
      <c r="B94" s="99" t="s">
        <v>66</v>
      </c>
      <c r="C94" s="17"/>
      <c r="D94" s="17"/>
      <c r="E94" s="114"/>
      <c r="F94" s="56"/>
      <c r="G94" s="56"/>
      <c r="H94" s="17"/>
      <c r="I94" s="18">
        <f t="shared" si="16"/>
        <v>0</v>
      </c>
      <c r="J94" s="19" t="e">
        <f t="shared" si="17"/>
        <v>#DIV/0!</v>
      </c>
      <c r="K94" s="18">
        <f t="shared" si="28"/>
        <v>0</v>
      </c>
      <c r="L94" s="19" t="e">
        <f t="shared" si="29"/>
        <v>#DIV/0!</v>
      </c>
      <c r="M94" s="18">
        <f t="shared" si="26"/>
        <v>0</v>
      </c>
      <c r="N94" s="11"/>
      <c r="O94" s="11"/>
      <c r="P94" s="11"/>
      <c r="Q94" s="11"/>
      <c r="R94" s="31"/>
      <c r="S94" s="49"/>
      <c r="T94" s="11"/>
      <c r="U94" s="11"/>
    </row>
    <row r="95" spans="1:21" ht="94.5" hidden="1">
      <c r="A95" s="66">
        <v>41037600</v>
      </c>
      <c r="B95" s="99" t="s">
        <v>86</v>
      </c>
      <c r="C95" s="17"/>
      <c r="D95" s="17"/>
      <c r="E95" s="114"/>
      <c r="F95" s="56"/>
      <c r="G95" s="56"/>
      <c r="H95" s="17"/>
      <c r="I95" s="18">
        <f t="shared" si="16"/>
        <v>0</v>
      </c>
      <c r="J95" s="19" t="e">
        <f t="shared" si="17"/>
        <v>#DIV/0!</v>
      </c>
      <c r="K95" s="18">
        <f t="shared" si="28"/>
        <v>0</v>
      </c>
      <c r="L95" s="19" t="e">
        <f t="shared" si="29"/>
        <v>#DIV/0!</v>
      </c>
      <c r="M95" s="18">
        <f t="shared" si="26"/>
        <v>0</v>
      </c>
      <c r="N95" s="11"/>
      <c r="O95" s="11"/>
      <c r="P95" s="11"/>
      <c r="Q95" s="11"/>
      <c r="R95" s="31"/>
      <c r="S95" s="49"/>
      <c r="T95" s="11"/>
      <c r="U95" s="11"/>
    </row>
    <row r="96" spans="1:21" ht="38.25" hidden="1">
      <c r="A96" s="66">
        <v>43010000</v>
      </c>
      <c r="B96" s="99" t="s">
        <v>87</v>
      </c>
      <c r="C96" s="17"/>
      <c r="D96" s="17"/>
      <c r="E96" s="114"/>
      <c r="F96" s="56"/>
      <c r="G96" s="56"/>
      <c r="H96" s="17"/>
      <c r="I96" s="18">
        <f t="shared" si="16"/>
        <v>0</v>
      </c>
      <c r="J96" s="19" t="e">
        <f t="shared" si="17"/>
        <v>#DIV/0!</v>
      </c>
      <c r="K96" s="18">
        <f t="shared" si="28"/>
        <v>0</v>
      </c>
      <c r="L96" s="19" t="e">
        <f t="shared" si="29"/>
        <v>#DIV/0!</v>
      </c>
      <c r="M96" s="18">
        <f t="shared" si="26"/>
        <v>0</v>
      </c>
      <c r="N96" s="11"/>
      <c r="O96" s="11"/>
      <c r="P96" s="11"/>
      <c r="Q96" s="11"/>
      <c r="R96" s="31"/>
      <c r="S96" s="49"/>
      <c r="T96" s="11"/>
      <c r="U96" s="11"/>
    </row>
    <row r="97" spans="1:21" ht="20.25">
      <c r="A97" s="66">
        <v>50110000</v>
      </c>
      <c r="B97" s="99" t="s">
        <v>95</v>
      </c>
      <c r="C97" s="17">
        <v>2000</v>
      </c>
      <c r="D97" s="17">
        <v>333.33</v>
      </c>
      <c r="E97" s="114">
        <v>0.65</v>
      </c>
      <c r="F97" s="17"/>
      <c r="G97" s="18">
        <v>4.434</v>
      </c>
      <c r="H97" s="19"/>
      <c r="I97" s="18">
        <f t="shared" si="16"/>
        <v>-328.89599999999996</v>
      </c>
      <c r="J97" s="19">
        <f t="shared" si="17"/>
        <v>1.3302133021330214</v>
      </c>
      <c r="K97" s="18">
        <f t="shared" si="28"/>
        <v>4.434</v>
      </c>
      <c r="L97" s="18"/>
      <c r="M97" s="11"/>
      <c r="N97" s="11"/>
      <c r="O97" s="11"/>
      <c r="P97" s="11"/>
      <c r="Q97" s="11"/>
      <c r="R97" s="31"/>
      <c r="S97" s="49"/>
      <c r="T97" s="11"/>
      <c r="U97" s="11"/>
    </row>
    <row r="98" spans="1:20" ht="39" customHeight="1">
      <c r="A98" s="65"/>
      <c r="B98" s="92" t="s">
        <v>67</v>
      </c>
      <c r="C98" s="23">
        <f>C80+C93+C94+C95+C96</f>
        <v>8254.346000000001</v>
      </c>
      <c r="D98" s="23">
        <f>D80+D93+D94+D95+D96+D86</f>
        <v>1973.02</v>
      </c>
      <c r="E98" s="113">
        <f>E80+E93+E94+E95+E96+E86</f>
        <v>577.726</v>
      </c>
      <c r="F98" s="23">
        <f>F80+F93+F94+F95+F96+F86</f>
        <v>0</v>
      </c>
      <c r="G98" s="23">
        <f>G80+G93+G94+G95+G96+G86</f>
        <v>767.8469999999999</v>
      </c>
      <c r="H98" s="23">
        <f>H80+H93+H94+H95+H96+H86</f>
        <v>1576.0929999999998</v>
      </c>
      <c r="I98" s="18">
        <f t="shared" si="16"/>
        <v>-1205.1730000000002</v>
      </c>
      <c r="J98" s="19">
        <f t="shared" si="17"/>
        <v>38.91734498383189</v>
      </c>
      <c r="K98" s="23">
        <f t="shared" si="28"/>
        <v>-808.246</v>
      </c>
      <c r="L98" s="24">
        <f>G98/H98*100</f>
        <v>48.71838146606831</v>
      </c>
      <c r="M98" s="18">
        <f>G98-E98</f>
        <v>190.12099999999987</v>
      </c>
      <c r="N98" s="11"/>
      <c r="O98" s="11"/>
      <c r="P98" s="11"/>
      <c r="Q98" s="31"/>
      <c r="R98" s="49"/>
      <c r="S98" s="11"/>
      <c r="T98" s="11"/>
    </row>
    <row r="99" spans="1:21" ht="39" customHeight="1">
      <c r="A99" s="66"/>
      <c r="B99" s="77" t="s">
        <v>68</v>
      </c>
      <c r="C99" s="23">
        <f aca="true" t="shared" si="31" ref="C99:H99">SUM(C45,C80)</f>
        <v>33051.746</v>
      </c>
      <c r="D99" s="23">
        <f t="shared" si="31"/>
        <v>5337.530000000001</v>
      </c>
      <c r="E99" s="113">
        <f t="shared" si="31"/>
        <v>2301.375</v>
      </c>
      <c r="F99" s="23">
        <f t="shared" si="31"/>
        <v>0</v>
      </c>
      <c r="G99" s="23">
        <f t="shared" si="31"/>
        <v>4451.675</v>
      </c>
      <c r="H99" s="23">
        <f t="shared" si="31"/>
        <v>5328.465999999999</v>
      </c>
      <c r="I99" s="18">
        <f t="shared" si="16"/>
        <v>-885.8550000000005</v>
      </c>
      <c r="J99" s="19">
        <f t="shared" si="17"/>
        <v>83.4032782953913</v>
      </c>
      <c r="K99" s="23">
        <f t="shared" si="28"/>
        <v>-876.7909999999993</v>
      </c>
      <c r="L99" s="24">
        <f>G99/H99*100</f>
        <v>83.54515164401913</v>
      </c>
      <c r="M99" s="18">
        <f>G99-E99</f>
        <v>2150.3</v>
      </c>
      <c r="N99" s="11"/>
      <c r="O99" s="11"/>
      <c r="P99" s="11"/>
      <c r="Q99" s="11"/>
      <c r="R99" s="25" t="e">
        <f>R81+#REF!</f>
        <v>#REF!</v>
      </c>
      <c r="S99" s="50" t="e">
        <f>M98-R99</f>
        <v>#REF!</v>
      </c>
      <c r="T99" s="11"/>
      <c r="U99" s="11"/>
    </row>
    <row r="100" spans="1:21" s="27" customFormat="1" ht="36.75" customHeight="1">
      <c r="A100" s="66"/>
      <c r="B100" s="77" t="s">
        <v>69</v>
      </c>
      <c r="C100" s="23">
        <f aca="true" t="shared" si="32" ref="C100:H100">C79+C80+C93+C94+C95+C96+C86</f>
        <v>56665.16200000001</v>
      </c>
      <c r="D100" s="23">
        <f t="shared" si="32"/>
        <v>9479.728000000001</v>
      </c>
      <c r="E100" s="113">
        <f t="shared" si="32"/>
        <v>3494.8250000000003</v>
      </c>
      <c r="F100" s="23">
        <f t="shared" si="32"/>
        <v>0</v>
      </c>
      <c r="G100" s="23">
        <f t="shared" si="32"/>
        <v>7535.39</v>
      </c>
      <c r="H100" s="23">
        <f t="shared" si="32"/>
        <v>8568.752999999999</v>
      </c>
      <c r="I100" s="18">
        <f t="shared" si="16"/>
        <v>-1944.3380000000006</v>
      </c>
      <c r="J100" s="19">
        <f t="shared" si="17"/>
        <v>79.48951699879996</v>
      </c>
      <c r="K100" s="23">
        <f t="shared" si="28"/>
        <v>-1033.3629999999985</v>
      </c>
      <c r="L100" s="24">
        <f>G100/H100*100</f>
        <v>87.9403339085629</v>
      </c>
      <c r="M100" s="18">
        <f>G100-E100</f>
        <v>4040.565</v>
      </c>
      <c r="N100" s="51"/>
      <c r="O100" s="51"/>
      <c r="P100" s="51"/>
      <c r="Q100" s="51"/>
      <c r="R100" s="25">
        <f>SUM(R46,R81)</f>
        <v>918.665</v>
      </c>
      <c r="S100" s="26">
        <f>M99-R100</f>
        <v>1231.6350000000002</v>
      </c>
      <c r="T100" s="51"/>
      <c r="U100" s="51"/>
    </row>
    <row r="101" spans="1:21" s="27" customFormat="1" ht="54" customHeight="1">
      <c r="A101" s="52"/>
      <c r="B101" s="53"/>
      <c r="C101" s="33"/>
      <c r="D101" s="33"/>
      <c r="E101" s="121"/>
      <c r="F101" s="33"/>
      <c r="G101" s="33"/>
      <c r="H101" s="54"/>
      <c r="I101" s="33"/>
      <c r="J101" s="37"/>
      <c r="K101" s="33"/>
      <c r="L101" s="37"/>
      <c r="M101" s="33"/>
      <c r="N101" s="129"/>
      <c r="O101" s="129"/>
      <c r="P101" s="129"/>
      <c r="Q101" s="129"/>
      <c r="R101" s="130" t="e">
        <f>R80+R81+#REF!+#REF!</f>
        <v>#REF!</v>
      </c>
      <c r="S101" s="131" t="e">
        <f>M100-R101</f>
        <v>#REF!</v>
      </c>
      <c r="T101" s="129"/>
      <c r="U101" s="129"/>
    </row>
    <row r="102" spans="1:13" s="27" customFormat="1" ht="15.75">
      <c r="A102" s="52"/>
      <c r="B102" s="53"/>
      <c r="C102" s="33"/>
      <c r="D102" s="33"/>
      <c r="E102" s="121"/>
      <c r="F102" s="33"/>
      <c r="G102" s="33"/>
      <c r="H102" s="54"/>
      <c r="I102" s="33"/>
      <c r="J102" s="37"/>
      <c r="K102" s="33"/>
      <c r="L102" s="37"/>
      <c r="M102" s="33"/>
    </row>
    <row r="103" spans="1:13" s="27" customFormat="1" ht="15.75">
      <c r="A103" s="52"/>
      <c r="B103" s="53"/>
      <c r="C103" s="33"/>
      <c r="D103" s="33"/>
      <c r="E103" s="121"/>
      <c r="F103" s="33"/>
      <c r="G103" s="33"/>
      <c r="H103" s="54"/>
      <c r="I103" s="33"/>
      <c r="J103" s="37"/>
      <c r="K103" s="33"/>
      <c r="L103" s="37"/>
      <c r="M103" s="33"/>
    </row>
    <row r="104" spans="1:13" s="27" customFormat="1" ht="15.75">
      <c r="A104" s="52"/>
      <c r="B104" s="53"/>
      <c r="C104" s="33"/>
      <c r="D104" s="33"/>
      <c r="E104" s="121"/>
      <c r="F104" s="33"/>
      <c r="G104" s="33"/>
      <c r="H104" s="54"/>
      <c r="I104" s="33"/>
      <c r="J104" s="37"/>
      <c r="K104" s="33"/>
      <c r="L104" s="37"/>
      <c r="M104" s="33"/>
    </row>
    <row r="105" spans="1:13" s="27" customFormat="1" ht="15.75">
      <c r="A105" s="52"/>
      <c r="B105" s="53"/>
      <c r="C105" s="33"/>
      <c r="D105" s="33"/>
      <c r="E105" s="121"/>
      <c r="F105" s="33"/>
      <c r="G105" s="33"/>
      <c r="H105" s="54"/>
      <c r="I105" s="33"/>
      <c r="J105" s="37"/>
      <c r="K105" s="33"/>
      <c r="L105" s="37"/>
      <c r="M105" s="33"/>
    </row>
    <row r="106" spans="1:13" s="27" customFormat="1" ht="15">
      <c r="A106"/>
      <c r="B106" s="55"/>
      <c r="C106" s="55"/>
      <c r="D106" s="55"/>
      <c r="E106" s="122"/>
      <c r="F106" s="55"/>
      <c r="G106" s="55"/>
      <c r="H106" s="55"/>
      <c r="I106" s="55"/>
      <c r="J106" s="55"/>
      <c r="K106"/>
      <c r="L106"/>
      <c r="M106"/>
    </row>
    <row r="107" spans="1:13" ht="26.25">
      <c r="A107" s="225" t="s">
        <v>103</v>
      </c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</row>
  </sheetData>
  <sheetProtection/>
  <mergeCells count="25">
    <mergeCell ref="I1:J1"/>
    <mergeCell ref="I2:J2"/>
    <mergeCell ref="I3:J3"/>
    <mergeCell ref="A5:M5"/>
    <mergeCell ref="G6:I6"/>
    <mergeCell ref="A7:A8"/>
    <mergeCell ref="B7:B8"/>
    <mergeCell ref="C7:C8"/>
    <mergeCell ref="D7:D8"/>
    <mergeCell ref="E7:E8"/>
    <mergeCell ref="F7:F8"/>
    <mergeCell ref="G7:G8"/>
    <mergeCell ref="H7:H8"/>
    <mergeCell ref="A107:M107"/>
    <mergeCell ref="K7:L7"/>
    <mergeCell ref="M7:M8"/>
    <mergeCell ref="I7:J7"/>
    <mergeCell ref="T7:T8"/>
    <mergeCell ref="U7:U8"/>
    <mergeCell ref="N8:N9"/>
    <mergeCell ref="O8:O9"/>
    <mergeCell ref="P8:P9"/>
    <mergeCell ref="Q8:Q9"/>
    <mergeCell ref="R8:R9"/>
    <mergeCell ref="S8:S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Maria</cp:lastModifiedBy>
  <cp:lastPrinted>2023-04-19T05:39:45Z</cp:lastPrinted>
  <dcterms:created xsi:type="dcterms:W3CDTF">2006-01-23T08:14:26Z</dcterms:created>
  <dcterms:modified xsi:type="dcterms:W3CDTF">2023-04-19T05:46:10Z</dcterms:modified>
  <cp:category/>
  <cp:version/>
  <cp:contentType/>
  <cp:contentStatus/>
</cp:coreProperties>
</file>